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a1vup\Downloads\"/>
    </mc:Choice>
  </mc:AlternateContent>
  <xr:revisionPtr revIDLastSave="0" documentId="8_{1463EFA3-E407-437A-AA33-DC9282AD2D14}" xr6:coauthVersionLast="47" xr6:coauthVersionMax="47" xr10:uidLastSave="{00000000-0000-0000-0000-000000000000}"/>
  <bookViews>
    <workbookView xWindow="-110" yWindow="-110" windowWidth="22620" windowHeight="13500" xr2:uid="{14F35468-8516-46BA-82BC-D3AE24F7498A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2" i="1" l="1"/>
  <c r="E91" i="1"/>
  <c r="E90" i="1"/>
  <c r="B80" i="1"/>
  <c r="B63" i="1"/>
  <c r="E66" i="1" s="1"/>
  <c r="B64" i="1"/>
  <c r="B66" i="1" s="1"/>
  <c r="B51" i="1"/>
  <c r="A54" i="1" s="1"/>
  <c r="B50" i="1"/>
  <c r="B54" i="1" s="1"/>
  <c r="F41" i="1"/>
  <c r="B41" i="1"/>
  <c r="A40" i="1"/>
  <c r="B38" i="1"/>
  <c r="F40" i="1" s="1"/>
  <c r="B37" i="1"/>
  <c r="E40" i="1" s="1"/>
  <c r="B23" i="1"/>
  <c r="B22" i="1"/>
  <c r="B21" i="1"/>
  <c r="F27" i="1" s="1"/>
  <c r="B20" i="1"/>
  <c r="C27" i="1" s="1"/>
  <c r="B12" i="1"/>
  <c r="A12" i="1"/>
  <c r="C11" i="1"/>
  <c r="C10" i="1"/>
  <c r="G5" i="1"/>
  <c r="C12" i="1" s="1"/>
  <c r="G3" i="1"/>
  <c r="B11" i="1" s="1"/>
  <c r="G2" i="1"/>
  <c r="B10" i="1" s="1"/>
  <c r="C55" i="1" l="1"/>
  <c r="B55" i="1"/>
  <c r="G66" i="1"/>
  <c r="A66" i="1"/>
  <c r="F67" i="1"/>
  <c r="A53" i="1"/>
  <c r="G53" i="1"/>
  <c r="G67" i="1"/>
  <c r="B53" i="1"/>
  <c r="A67" i="1"/>
  <c r="F54" i="1"/>
  <c r="G68" i="1"/>
  <c r="C54" i="1"/>
  <c r="F55" i="1"/>
  <c r="B68" i="1"/>
  <c r="F66" i="1"/>
  <c r="E53" i="1"/>
  <c r="E67" i="1"/>
  <c r="F53" i="1"/>
  <c r="E54" i="1"/>
  <c r="E68" i="1"/>
  <c r="C53" i="1"/>
  <c r="F68" i="1"/>
  <c r="A10" i="1"/>
  <c r="A15" i="1" s="1" a="1"/>
  <c r="A15" i="1" s="1"/>
  <c r="G54" i="1"/>
  <c r="E55" i="1"/>
  <c r="A11" i="1"/>
  <c r="A55" i="1"/>
  <c r="G55" i="1"/>
  <c r="C68" i="1"/>
  <c r="C66" i="1"/>
  <c r="B67" i="1"/>
  <c r="C67" i="1"/>
  <c r="A68" i="1"/>
  <c r="A42" i="1"/>
  <c r="G27" i="1"/>
  <c r="E41" i="1"/>
  <c r="B40" i="1"/>
  <c r="G28" i="1"/>
  <c r="G41" i="1"/>
  <c r="E29" i="1"/>
  <c r="E42" i="1"/>
  <c r="F29" i="1"/>
  <c r="F42" i="1"/>
  <c r="A28" i="1"/>
  <c r="G29" i="1"/>
  <c r="G42" i="1"/>
  <c r="C28" i="1"/>
  <c r="A29" i="1"/>
  <c r="E27" i="1"/>
  <c r="B42" i="1"/>
  <c r="B29" i="1"/>
  <c r="A27" i="1"/>
  <c r="C42" i="1"/>
  <c r="C29" i="1"/>
  <c r="B28" i="1"/>
  <c r="G40" i="1"/>
  <c r="E28" i="1"/>
  <c r="F28" i="1"/>
  <c r="C40" i="1"/>
  <c r="B27" i="1"/>
  <c r="A41" i="1"/>
  <c r="C41" i="1"/>
  <c r="A58" i="1" l="1" a="1"/>
  <c r="A58" i="1" s="1"/>
  <c r="A45" i="1" a="1"/>
  <c r="A45" i="1" s="1"/>
  <c r="A71" i="1" a="1"/>
  <c r="A71" i="1" s="1"/>
  <c r="A32" i="1" a="1"/>
  <c r="A32" i="1" l="1"/>
  <c r="A76" i="1" s="1"/>
  <c r="A82" i="1" s="1"/>
  <c r="B78" i="1"/>
  <c r="B84" i="1" s="1"/>
  <c r="B77" i="1"/>
  <c r="B83" i="1" s="1"/>
  <c r="B76" i="1"/>
  <c r="B82" i="1" s="1"/>
  <c r="A78" i="1"/>
  <c r="A84" i="1" s="1"/>
  <c r="C77" i="1"/>
  <c r="C83" i="1" s="1"/>
  <c r="C78" i="1"/>
  <c r="C84" i="1" s="1"/>
  <c r="A77" i="1"/>
  <c r="A83" i="1" s="1"/>
  <c r="C76" i="1"/>
  <c r="C82" i="1" s="1"/>
  <c r="A87" i="1" l="1" a="1"/>
  <c r="A87" i="1" l="1"/>
  <c r="F83" i="1"/>
  <c r="F84" i="1"/>
  <c r="F86" i="1"/>
  <c r="F85" i="1"/>
  <c r="F82" i="1" l="1"/>
  <c r="G90" i="1" a="1"/>
  <c r="G90" i="1" s="1"/>
  <c r="J90" i="1" l="1" a="1"/>
  <c r="J90" i="1" s="1"/>
  <c r="J93" i="1" s="1" a="1"/>
  <c r="J93" i="1" s="1"/>
  <c r="L90" i="1" a="1"/>
  <c r="L90" i="1" s="1"/>
  <c r="L93" i="1" s="1" a="1"/>
  <c r="L93" i="1" s="1"/>
  <c r="I90" i="1" a="1"/>
  <c r="I90" i="1" s="1"/>
  <c r="I93" i="1" s="1" a="1"/>
  <c r="I93" i="1" s="1"/>
  <c r="K90" i="1" a="1"/>
  <c r="K90" i="1" s="1"/>
  <c r="K93" i="1" s="1" a="1"/>
  <c r="K9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<sst xmlns="http://schemas.openxmlformats.org/spreadsheetml/2006/main" count="256" uniqueCount="220">
  <si>
    <t>Material:</t>
  </si>
  <si>
    <t>HM Carbon</t>
  </si>
  <si>
    <t>θ:</t>
  </si>
  <si>
    <t>E11 (Gpa):</t>
  </si>
  <si>
    <t>--&gt; Mpa:</t>
  </si>
  <si>
    <t>α:</t>
  </si>
  <si>
    <t>E22 (Gpa):</t>
  </si>
  <si>
    <t>σxx (MPa):</t>
  </si>
  <si>
    <t>v12:</t>
  </si>
  <si>
    <t>σyy (MPa):</t>
  </si>
  <si>
    <t>G12 (Gpa):</t>
  </si>
  <si>
    <t>τxy (MPa):</t>
  </si>
  <si>
    <t>ply thickness h:</t>
  </si>
  <si>
    <t>[S1] Compliance Matrix:</t>
  </si>
  <si>
    <t>&lt;-- Tells you how the material strains when stress is applied in its own fiber directions</t>
  </si>
  <si>
    <t>[C1] Stiffness Matrix:</t>
  </si>
  <si>
    <t>&lt;-- Inverse of [S1]</t>
  </si>
  <si>
    <t>cosθ:</t>
  </si>
  <si>
    <t>sinθ:</t>
  </si>
  <si>
    <t>cosα:</t>
  </si>
  <si>
    <t>sinα:</t>
  </si>
  <si>
    <t>[T1] Transformation Matrix:</t>
  </si>
  <si>
    <t>[T2] Transformation Matrix:</t>
  </si>
  <si>
    <t>[Cx​]^(θ) stiffness matrix of a ply rotated by θ:</t>
  </si>
  <si>
    <t>cos(-θ):</t>
  </si>
  <si>
    <t>sin(-θ):</t>
  </si>
  <si>
    <t>[T1] for (-θ):</t>
  </si>
  <si>
    <t>[T2] for (-θ):</t>
  </si>
  <si>
    <t>[Cx​]^(−θ):</t>
  </si>
  <si>
    <t>cos(+30):</t>
  </si>
  <si>
    <t>sin(+30):</t>
  </si>
  <si>
    <t>[T1] for (30):</t>
  </si>
  <si>
    <t>[T2] for (30):</t>
  </si>
  <si>
    <t>[Cx​]^(30):</t>
  </si>
  <si>
    <t>cos(-30):</t>
  </si>
  <si>
    <t>sin(-30):</t>
  </si>
  <si>
    <t>[T1] for (-30):</t>
  </si>
  <si>
    <t>[T2] for (-30):</t>
  </si>
  <si>
    <t>[Cx​]^(-30):</t>
  </si>
  <si>
    <t>Laminate A Matrix:</t>
  </si>
  <si>
    <t>Total Thickness H:</t>
  </si>
  <si>
    <t>&lt;Cx&gt; Effective Laminate Stiffness:</t>
  </si>
  <si>
    <t>Eng Const:</t>
  </si>
  <si>
    <t>Exx:</t>
  </si>
  <si>
    <t>Eyy:</t>
  </si>
  <si>
    <t>Gxy:</t>
  </si>
  <si>
    <t>vxy:</t>
  </si>
  <si>
    <t>&lt;Sx&gt;Effective Laminate Compliance:</t>
  </si>
  <si>
    <t>vyx:</t>
  </si>
  <si>
    <t>&lt;σx&gt; Stress Vector:</t>
  </si>
  <si>
    <t>ply strain:</t>
  </si>
  <si>
    <t>(-θ):</t>
  </si>
  <si>
    <t>(+30):</t>
  </si>
  <si>
    <t>(-30):</t>
  </si>
  <si>
    <t>σxx:</t>
  </si>
  <si>
    <t>εxx:</t>
  </si>
  <si>
    <t>ε11:</t>
  </si>
  <si>
    <t>σyy:</t>
  </si>
  <si>
    <t>εyy:</t>
  </si>
  <si>
    <t>ε22:</t>
  </si>
  <si>
    <t>τxy​​:</t>
  </si>
  <si>
    <t>γxy:</t>
  </si>
  <si>
    <t>γ12:</t>
  </si>
  <si>
    <t>𝜎11:</t>
  </si>
  <si>
    <t>𝜎22:</t>
  </si>
  <si>
    <t>τ12</t>
  </si>
  <si>
    <t>HW2 - Laminated Stiffness</t>
  </si>
  <si>
    <t>By Avanthika Vuppala</t>
  </si>
  <si>
    <t>Aerospace Materials (14:650:449:90)</t>
  </si>
  <si>
    <t>MATLAB CODE:</t>
  </si>
  <si>
    <r>
      <t xml:space="preserve">clear; clc; close </t>
    </r>
    <r>
      <rPr>
        <sz val="10"/>
        <color rgb="FFA709F5"/>
        <rFont val="Consolas"/>
        <family val="3"/>
      </rPr>
      <t>all</t>
    </r>
    <r>
      <rPr>
        <sz val="10"/>
        <color theme="1"/>
        <rFont val="Consolas"/>
        <family val="3"/>
      </rPr>
      <t>;</t>
    </r>
  </si>
  <si>
    <t>%% =========================</t>
  </si>
  <si>
    <t>% INPUT DATA</t>
  </si>
  <si>
    <t>% ==========================</t>
  </si>
  <si>
    <r>
      <t xml:space="preserve">E11 = 225000; </t>
    </r>
    <r>
      <rPr>
        <sz val="10"/>
        <color rgb="FF008013"/>
        <rFont val="Consolas"/>
        <family val="3"/>
      </rPr>
      <t>% MPa</t>
    </r>
  </si>
  <si>
    <r>
      <t xml:space="preserve">E22 = 7000; </t>
    </r>
    <r>
      <rPr>
        <sz val="10"/>
        <color rgb="FF008013"/>
        <rFont val="Consolas"/>
        <family val="3"/>
      </rPr>
      <t>% MPa</t>
    </r>
  </si>
  <si>
    <r>
      <t xml:space="preserve">v12 = 0.25; </t>
    </r>
    <r>
      <rPr>
        <sz val="10"/>
        <color rgb="FF008013"/>
        <rFont val="Consolas"/>
        <family val="3"/>
      </rPr>
      <t>% unitless</t>
    </r>
  </si>
  <si>
    <r>
      <t xml:space="preserve">G12 = 3900; </t>
    </r>
    <r>
      <rPr>
        <sz val="10"/>
        <color rgb="FF008013"/>
        <rFont val="Consolas"/>
        <family val="3"/>
      </rPr>
      <t>% MPa</t>
    </r>
  </si>
  <si>
    <r>
      <t xml:space="preserve">sigma_x = [1799; 282; 672]; </t>
    </r>
    <r>
      <rPr>
        <sz val="10"/>
        <color rgb="FF008013"/>
        <rFont val="Consolas"/>
        <family val="3"/>
      </rPr>
      <t>% [sigma_xx; sigma_yy; tau_xy] in MPa</t>
    </r>
  </si>
  <si>
    <r>
      <t xml:space="preserve">h = 0.0001; </t>
    </r>
    <r>
      <rPr>
        <sz val="10"/>
        <color rgb="FF008013"/>
        <rFont val="Consolas"/>
        <family val="3"/>
      </rPr>
      <t>% ply thickness, m</t>
    </r>
  </si>
  <si>
    <r>
      <t xml:space="preserve">alpha = 30; </t>
    </r>
    <r>
      <rPr>
        <sz val="10"/>
        <color rgb="FF008013"/>
        <rFont val="Consolas"/>
        <family val="3"/>
      </rPr>
      <t>% fixed angle in layup, deg</t>
    </r>
  </si>
  <si>
    <r>
      <t xml:space="preserve">theta_vals = 0:5:90; </t>
    </r>
    <r>
      <rPr>
        <sz val="10"/>
        <color rgb="FF008013"/>
        <rFont val="Consolas"/>
        <family val="3"/>
      </rPr>
      <t>% use 5 deg increments for smooth charts</t>
    </r>
  </si>
  <si>
    <t>% MATERIAL MATRICES</t>
  </si>
  <si>
    <t>S1 = [ 1/E11 -v12/E11 0;</t>
  </si>
  <si>
    <t>-v12/E11 1/E22 0;</t>
  </si>
  <si>
    <t>0 0 1/G12 ];</t>
  </si>
  <si>
    <t>C1 = inv(S1);</t>
  </si>
  <si>
    <t>% STORAGE ARRAYS</t>
  </si>
  <si>
    <t>nPts = length(theta_vals);</t>
  </si>
  <si>
    <t>Exx = zeros(nPts,1);</t>
  </si>
  <si>
    <t>Eyy = zeros(nPts,1);</t>
  </si>
  <si>
    <t>Gxy = zeros(nPts,1);</t>
  </si>
  <si>
    <t>vxy = zeros(nPts,1);</t>
  </si>
  <si>
    <t>vyx = zeros(nPts,1);</t>
  </si>
  <si>
    <t>eps_xx = zeros(nPts,1);</t>
  </si>
  <si>
    <t>eps_yy = zeros(nPts,1);</t>
  </si>
  <si>
    <t>gam_xy = zeros(nPts,1);</t>
  </si>
  <si>
    <t>sig11 = zeros(nPts,1);</t>
  </si>
  <si>
    <t>sig22 = zeros(nPts,1);</t>
  </si>
  <si>
    <t>tau12 = zeros(nPts,1);</t>
  </si>
  <si>
    <t>% LOOP OVER THETA</t>
  </si>
  <si>
    <r>
      <t xml:space="preserve">for </t>
    </r>
    <r>
      <rPr>
        <sz val="10"/>
        <color theme="1"/>
        <rFont val="Consolas"/>
        <family val="3"/>
      </rPr>
      <t>i = 1:nPts</t>
    </r>
  </si>
  <si>
    <t>theta = theta_vals(i);</t>
  </si>
  <si>
    <t>% Full symmetric layup:</t>
  </si>
  <si>
    <t>% [+theta / -theta / +30 / -30]s</t>
  </si>
  <si>
    <t>layup = [ theta, -theta, alpha, -alpha, -alpha, alpha, -theta, theta ];</t>
  </si>
  <si>
    <t>% Build laminate A matrix</t>
  </si>
  <si>
    <t>A = zeros(3,3);</t>
  </si>
  <si>
    <r>
      <t xml:space="preserve">for </t>
    </r>
    <r>
      <rPr>
        <sz val="10"/>
        <color theme="1"/>
        <rFont val="Consolas"/>
        <family val="3"/>
      </rPr>
      <t>k = 1:length(layup)</t>
    </r>
  </si>
  <si>
    <t>ang = layup(k);</t>
  </si>
  <si>
    <t>m = cosd(ang);</t>
  </si>
  <si>
    <t>n = sind(ang);</t>
  </si>
  <si>
    <t>T1 = [ m^2, n^2, 2*m*n;</t>
  </si>
  <si>
    <t>n^2, m^2, -2*m*n;</t>
  </si>
  <si>
    <t>-m*n, m*n, m^2-n^2 ];</t>
  </si>
  <si>
    <t>T2 = [ m^2, n^2, m*n;</t>
  </si>
  <si>
    <t>n^2, m^2, -m*n;</t>
  </si>
  <si>
    <t>-2*m*n, 2*m*n, m^2-n^2 ];</t>
  </si>
  <si>
    <t>Cx = inv(T1) * C1 * T2;</t>
  </si>
  <si>
    <t>A = A + Cx*h;</t>
  </si>
  <si>
    <t>end</t>
  </si>
  <si>
    <t>% Total laminate thickness</t>
  </si>
  <si>
    <t>H = length(layup)*h;</t>
  </si>
  <si>
    <t>% Effective laminate stiffness/compliance</t>
  </si>
  <si>
    <t>Ceff = A / H;</t>
  </si>
  <si>
    <t>Seff = inv(Ceff);</t>
  </si>
  <si>
    <t>% Engineering constants</t>
  </si>
  <si>
    <t>Exx(i) = 1 / Seff(1,1);</t>
  </si>
  <si>
    <t>Eyy(i) = 1 / Seff(2,2);</t>
  </si>
  <si>
    <t>Gxy(i) = 1 / Seff(3,3);</t>
  </si>
  <si>
    <t>vxy(i) = -Seff(1,2) / Seff(1,1);</t>
  </si>
  <si>
    <t>vyx(i) = -Seff(1,2) / Seff(2,2);</t>
  </si>
  <si>
    <t>% Laminate strains</t>
  </si>
  <si>
    <t>eps_x = Seff * sigma_x;</t>
  </si>
  <si>
    <t>eps_xx(i) = eps_x(1);</t>
  </si>
  <si>
    <t>eps_yy(i) = eps_x(2);</t>
  </si>
  <si>
    <t>gam_xy(i) = eps_x(3);</t>
  </si>
  <si>
    <t>% Ply stresses for the +theta ply only</t>
  </si>
  <si>
    <t>m = cosd(theta);</t>
  </si>
  <si>
    <t>n = sind(theta);</t>
  </si>
  <si>
    <t>T2_theta = [ m^2, n^2, m*n;</t>
  </si>
  <si>
    <r>
      <t xml:space="preserve">eps_1 = T2_theta * eps_x; </t>
    </r>
    <r>
      <rPr>
        <sz val="10"/>
        <color rgb="FF008013"/>
        <rFont val="Consolas"/>
        <family val="3"/>
      </rPr>
      <t>% [eps11; eps22; gam12]</t>
    </r>
  </si>
  <si>
    <r>
      <t xml:space="preserve">sigma_1 = C1 * eps_1; </t>
    </r>
    <r>
      <rPr>
        <sz val="10"/>
        <color rgb="FF008013"/>
        <rFont val="Consolas"/>
        <family val="3"/>
      </rPr>
      <t>% [sig11; sig22; tau12]</t>
    </r>
  </si>
  <si>
    <t>sig11(i) = sigma_1(1);</t>
  </si>
  <si>
    <t>sig22(i) = sigma_1(2);</t>
  </si>
  <si>
    <t>tau12(i) = sigma_1(3);</t>
  </si>
  <si>
    <t>% DISPLAY MIN / MAX VALUES</t>
  </si>
  <si>
    <r>
      <t>fprintf(</t>
    </r>
    <r>
      <rPr>
        <sz val="10"/>
        <color rgb="FFA709F5"/>
        <rFont val="Consolas"/>
        <family val="3"/>
      </rPr>
      <t>'\n===== MIN / MAX VALUES =====\n'</t>
    </r>
    <r>
      <rPr>
        <sz val="10"/>
        <color theme="1"/>
        <rFont val="Consolas"/>
        <family val="3"/>
      </rPr>
      <t>);</t>
    </r>
  </si>
  <si>
    <r>
      <t>[Exx_max, idx] = max(Exx); fprintf(</t>
    </r>
    <r>
      <rPr>
        <sz val="10"/>
        <color rgb="FFA709F5"/>
        <rFont val="Consolas"/>
        <family val="3"/>
      </rPr>
      <t>'Exx max = %.4f MPa at theta = %.1f deg\n'</t>
    </r>
    <r>
      <rPr>
        <sz val="10"/>
        <color theme="1"/>
        <rFont val="Consolas"/>
        <family val="3"/>
      </rPr>
      <t>, Exx_max, theta_vals(idx));</t>
    </r>
  </si>
  <si>
    <r>
      <t>[Exx_min, idx] = min(Exx); fprintf(</t>
    </r>
    <r>
      <rPr>
        <sz val="10"/>
        <color rgb="FFA709F5"/>
        <rFont val="Consolas"/>
        <family val="3"/>
      </rPr>
      <t>'Exx min = %.4f MPa at theta = %.1f deg\n'</t>
    </r>
    <r>
      <rPr>
        <sz val="10"/>
        <color theme="1"/>
        <rFont val="Consolas"/>
        <family val="3"/>
      </rPr>
      <t>, Exx_min, theta_vals(idx));</t>
    </r>
  </si>
  <si>
    <r>
      <t>[Eyy_max, idx] = max(Eyy); fprintf(</t>
    </r>
    <r>
      <rPr>
        <sz val="10"/>
        <color rgb="FFA709F5"/>
        <rFont val="Consolas"/>
        <family val="3"/>
      </rPr>
      <t>'Eyy max = %.4f MPa at theta = %.1f deg\n'</t>
    </r>
    <r>
      <rPr>
        <sz val="10"/>
        <color theme="1"/>
        <rFont val="Consolas"/>
        <family val="3"/>
      </rPr>
      <t>, Eyy_max, theta_vals(idx));</t>
    </r>
  </si>
  <si>
    <r>
      <t>[Eyy_min, idx] = min(Eyy); fprintf(</t>
    </r>
    <r>
      <rPr>
        <sz val="10"/>
        <color rgb="FFA709F5"/>
        <rFont val="Consolas"/>
        <family val="3"/>
      </rPr>
      <t>'Eyy min = %.4f MPa at theta = %.1f deg\n'</t>
    </r>
    <r>
      <rPr>
        <sz val="10"/>
        <color theme="1"/>
        <rFont val="Consolas"/>
        <family val="3"/>
      </rPr>
      <t>, Eyy_min, theta_vals(idx));</t>
    </r>
  </si>
  <si>
    <r>
      <t>[Gxy_max, idx] = max(Gxy); fprintf(</t>
    </r>
    <r>
      <rPr>
        <sz val="10"/>
        <color rgb="FFA709F5"/>
        <rFont val="Consolas"/>
        <family val="3"/>
      </rPr>
      <t>'Gxy max = %.4f MPa at theta = %.1f deg\n'</t>
    </r>
    <r>
      <rPr>
        <sz val="10"/>
        <color theme="1"/>
        <rFont val="Consolas"/>
        <family val="3"/>
      </rPr>
      <t>, Gxy_max, theta_vals(idx));</t>
    </r>
  </si>
  <si>
    <r>
      <t>[Gxy_min, idx] = min(Gxy); fprintf(</t>
    </r>
    <r>
      <rPr>
        <sz val="10"/>
        <color rgb="FFA709F5"/>
        <rFont val="Consolas"/>
        <family val="3"/>
      </rPr>
      <t>'Gxy min = %.4f MPa at theta = %.1f deg\n'</t>
    </r>
    <r>
      <rPr>
        <sz val="10"/>
        <color theme="1"/>
        <rFont val="Consolas"/>
        <family val="3"/>
      </rPr>
      <t>, Gxy_min, theta_vals(idx));</t>
    </r>
  </si>
  <si>
    <r>
      <t>[vxy_max, idx] = max(vxy); fprintf(</t>
    </r>
    <r>
      <rPr>
        <sz val="10"/>
        <color rgb="FFA709F5"/>
        <rFont val="Consolas"/>
        <family val="3"/>
      </rPr>
      <t>'vxy max = %.4f at theta = %.1f deg\n'</t>
    </r>
    <r>
      <rPr>
        <sz val="10"/>
        <color theme="1"/>
        <rFont val="Consolas"/>
        <family val="3"/>
      </rPr>
      <t>, vxy_max, theta_vals(idx));</t>
    </r>
  </si>
  <si>
    <r>
      <t>[vxy_min, idx] = min(vxy); fprintf(</t>
    </r>
    <r>
      <rPr>
        <sz val="10"/>
        <color rgb="FFA709F5"/>
        <rFont val="Consolas"/>
        <family val="3"/>
      </rPr>
      <t>'vxy min = %.4f at theta = %.1f deg\n'</t>
    </r>
    <r>
      <rPr>
        <sz val="10"/>
        <color theme="1"/>
        <rFont val="Consolas"/>
        <family val="3"/>
      </rPr>
      <t>, vxy_min, theta_vals(idx));</t>
    </r>
  </si>
  <si>
    <r>
      <t>[vyx_max, idx] = max(vyx); fprintf(</t>
    </r>
    <r>
      <rPr>
        <sz val="10"/>
        <color rgb="FFA709F5"/>
        <rFont val="Consolas"/>
        <family val="3"/>
      </rPr>
      <t>'vyx max = %.4f at theta = %.1f deg\n'</t>
    </r>
    <r>
      <rPr>
        <sz val="10"/>
        <color theme="1"/>
        <rFont val="Consolas"/>
        <family val="3"/>
      </rPr>
      <t>, vyx_max, theta_vals(idx));</t>
    </r>
  </si>
  <si>
    <r>
      <t>[vyx_min, idx] = min(vyx); fprintf(</t>
    </r>
    <r>
      <rPr>
        <sz val="10"/>
        <color rgb="FFA709F5"/>
        <rFont val="Consolas"/>
        <family val="3"/>
      </rPr>
      <t>'vyx min = %.4f at theta = %.1f deg\n'</t>
    </r>
    <r>
      <rPr>
        <sz val="10"/>
        <color theme="1"/>
        <rFont val="Consolas"/>
        <family val="3"/>
      </rPr>
      <t>, vyx_min, theta_vals(idx));</t>
    </r>
  </si>
  <si>
    <t>% CHART 1: ENGINEERING CONSTANTS</t>
  </si>
  <si>
    <t>figure;</t>
  </si>
  <si>
    <r>
      <t xml:space="preserve">plot(theta_vals, Exx, </t>
    </r>
    <r>
      <rPr>
        <sz val="10"/>
        <color rgb="FFA709F5"/>
        <rFont val="Consolas"/>
        <family val="3"/>
      </rPr>
      <t>'-o'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'LineWidth'</t>
    </r>
    <r>
      <rPr>
        <sz val="10"/>
        <color theme="1"/>
        <rFont val="Consolas"/>
        <family val="3"/>
      </rPr>
      <t xml:space="preserve">, 1.5); hold </t>
    </r>
    <r>
      <rPr>
        <sz val="10"/>
        <color rgb="FFA709F5"/>
        <rFont val="Consolas"/>
        <family val="3"/>
      </rPr>
      <t>on</t>
    </r>
    <r>
      <rPr>
        <sz val="10"/>
        <color theme="1"/>
        <rFont val="Consolas"/>
        <family val="3"/>
      </rPr>
      <t>;</t>
    </r>
  </si>
  <si>
    <r>
      <t xml:space="preserve">plot(theta_vals, Eyy, </t>
    </r>
    <r>
      <rPr>
        <sz val="10"/>
        <color rgb="FFA709F5"/>
        <rFont val="Consolas"/>
        <family val="3"/>
      </rPr>
      <t>'-s'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'LineWidth'</t>
    </r>
    <r>
      <rPr>
        <sz val="10"/>
        <color theme="1"/>
        <rFont val="Consolas"/>
        <family val="3"/>
      </rPr>
      <t>, 1.5);</t>
    </r>
  </si>
  <si>
    <r>
      <t xml:space="preserve">plot(theta_vals, Gxy, </t>
    </r>
    <r>
      <rPr>
        <sz val="10"/>
        <color rgb="FFA709F5"/>
        <rFont val="Consolas"/>
        <family val="3"/>
      </rPr>
      <t>'-^'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'LineWidth'</t>
    </r>
    <r>
      <rPr>
        <sz val="10"/>
        <color theme="1"/>
        <rFont val="Consolas"/>
        <family val="3"/>
      </rPr>
      <t>, 1.5);</t>
    </r>
  </si>
  <si>
    <r>
      <t xml:space="preserve">grid </t>
    </r>
    <r>
      <rPr>
        <sz val="10"/>
        <color rgb="FFA709F5"/>
        <rFont val="Consolas"/>
        <family val="3"/>
      </rPr>
      <t>on</t>
    </r>
    <r>
      <rPr>
        <sz val="10"/>
        <color theme="1"/>
        <rFont val="Consolas"/>
        <family val="3"/>
      </rPr>
      <t>;</t>
    </r>
  </si>
  <si>
    <r>
      <t>xlabel(</t>
    </r>
    <r>
      <rPr>
        <sz val="10"/>
        <color rgb="FFA709F5"/>
        <rFont val="Consolas"/>
        <family val="3"/>
      </rPr>
      <t>'\theta (deg)'</t>
    </r>
    <r>
      <rPr>
        <sz val="10"/>
        <color theme="1"/>
        <rFont val="Consolas"/>
        <family val="3"/>
      </rPr>
      <t>);</t>
    </r>
  </si>
  <si>
    <r>
      <t>ylabel(</t>
    </r>
    <r>
      <rPr>
        <sz val="10"/>
        <color rgb="FFA709F5"/>
        <rFont val="Consolas"/>
        <family val="3"/>
      </rPr>
      <t>'Modulus (MPa)'</t>
    </r>
    <r>
      <rPr>
        <sz val="10"/>
        <color theme="1"/>
        <rFont val="Consolas"/>
        <family val="3"/>
      </rPr>
      <t>);</t>
    </r>
  </si>
  <si>
    <r>
      <t>title(</t>
    </r>
    <r>
      <rPr>
        <sz val="10"/>
        <color rgb="FFA709F5"/>
        <rFont val="Consolas"/>
        <family val="3"/>
      </rPr>
      <t>'Laminate Engineering Constants vs Orientation Angle'</t>
    </r>
    <r>
      <rPr>
        <sz val="10"/>
        <color theme="1"/>
        <rFont val="Consolas"/>
        <family val="3"/>
      </rPr>
      <t>);</t>
    </r>
  </si>
  <si>
    <r>
      <t>legend(</t>
    </r>
    <r>
      <rPr>
        <sz val="10"/>
        <color rgb="FFA709F5"/>
        <rFont val="Consolas"/>
        <family val="3"/>
      </rPr>
      <t>'E_{xx}'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'E_{yy}'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'G_{xy}'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'Location'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'best'</t>
    </r>
    <r>
      <rPr>
        <sz val="10"/>
        <color theme="1"/>
        <rFont val="Consolas"/>
        <family val="3"/>
      </rPr>
      <t>);</t>
    </r>
  </si>
  <si>
    <t>% CHART 2: POISSON RATIOS</t>
  </si>
  <si>
    <r>
      <t xml:space="preserve">plot(theta_vals, vxy, </t>
    </r>
    <r>
      <rPr>
        <sz val="10"/>
        <color rgb="FFA709F5"/>
        <rFont val="Consolas"/>
        <family val="3"/>
      </rPr>
      <t>'-o'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'LineWidth'</t>
    </r>
    <r>
      <rPr>
        <sz val="10"/>
        <color theme="1"/>
        <rFont val="Consolas"/>
        <family val="3"/>
      </rPr>
      <t xml:space="preserve">, 1.5); hold </t>
    </r>
    <r>
      <rPr>
        <sz val="10"/>
        <color rgb="FFA709F5"/>
        <rFont val="Consolas"/>
        <family val="3"/>
      </rPr>
      <t>on</t>
    </r>
    <r>
      <rPr>
        <sz val="10"/>
        <color theme="1"/>
        <rFont val="Consolas"/>
        <family val="3"/>
      </rPr>
      <t>;</t>
    </r>
  </si>
  <si>
    <r>
      <t xml:space="preserve">plot(theta_vals, vyx, </t>
    </r>
    <r>
      <rPr>
        <sz val="10"/>
        <color rgb="FFA709F5"/>
        <rFont val="Consolas"/>
        <family val="3"/>
      </rPr>
      <t>'-s'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'LineWidth'</t>
    </r>
    <r>
      <rPr>
        <sz val="10"/>
        <color theme="1"/>
        <rFont val="Consolas"/>
        <family val="3"/>
      </rPr>
      <t>, 1.5);</t>
    </r>
  </si>
  <si>
    <r>
      <t>ylabel(</t>
    </r>
    <r>
      <rPr>
        <sz val="10"/>
        <color rgb="FFA709F5"/>
        <rFont val="Consolas"/>
        <family val="3"/>
      </rPr>
      <t>'Poisson Ratio'</t>
    </r>
    <r>
      <rPr>
        <sz val="10"/>
        <color theme="1"/>
        <rFont val="Consolas"/>
        <family val="3"/>
      </rPr>
      <t>);</t>
    </r>
  </si>
  <si>
    <r>
      <t>title(</t>
    </r>
    <r>
      <rPr>
        <sz val="10"/>
        <color rgb="FFA709F5"/>
        <rFont val="Consolas"/>
        <family val="3"/>
      </rPr>
      <t>'Laminate Poisson Ratios vs Orientation Angle'</t>
    </r>
    <r>
      <rPr>
        <sz val="10"/>
        <color theme="1"/>
        <rFont val="Consolas"/>
        <family val="3"/>
      </rPr>
      <t>);</t>
    </r>
  </si>
  <si>
    <r>
      <t>legend(</t>
    </r>
    <r>
      <rPr>
        <sz val="10"/>
        <color rgb="FFA709F5"/>
        <rFont val="Consolas"/>
        <family val="3"/>
      </rPr>
      <t>'\nu_{xy}'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'\nu_{yx}'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'Location'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'best'</t>
    </r>
    <r>
      <rPr>
        <sz val="10"/>
        <color theme="1"/>
        <rFont val="Consolas"/>
        <family val="3"/>
      </rPr>
      <t>);</t>
    </r>
  </si>
  <si>
    <t>% CHART 3: LAMINATE STRAINS</t>
  </si>
  <si>
    <r>
      <t xml:space="preserve">plot(theta_vals, eps_xx, </t>
    </r>
    <r>
      <rPr>
        <sz val="10"/>
        <color rgb="FFA709F5"/>
        <rFont val="Consolas"/>
        <family val="3"/>
      </rPr>
      <t>'-o'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'LineWidth'</t>
    </r>
    <r>
      <rPr>
        <sz val="10"/>
        <color theme="1"/>
        <rFont val="Consolas"/>
        <family val="3"/>
      </rPr>
      <t xml:space="preserve">, 1.5); hold </t>
    </r>
    <r>
      <rPr>
        <sz val="10"/>
        <color rgb="FFA709F5"/>
        <rFont val="Consolas"/>
        <family val="3"/>
      </rPr>
      <t>on</t>
    </r>
    <r>
      <rPr>
        <sz val="10"/>
        <color theme="1"/>
        <rFont val="Consolas"/>
        <family val="3"/>
      </rPr>
      <t>;</t>
    </r>
  </si>
  <si>
    <r>
      <t xml:space="preserve">plot(theta_vals, eps_yy, </t>
    </r>
    <r>
      <rPr>
        <sz val="10"/>
        <color rgb="FFA709F5"/>
        <rFont val="Consolas"/>
        <family val="3"/>
      </rPr>
      <t>'-s'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'LineWidth'</t>
    </r>
    <r>
      <rPr>
        <sz val="10"/>
        <color theme="1"/>
        <rFont val="Consolas"/>
        <family val="3"/>
      </rPr>
      <t>, 1.5);</t>
    </r>
  </si>
  <si>
    <r>
      <t xml:space="preserve">plot(theta_vals, gam_xy, </t>
    </r>
    <r>
      <rPr>
        <sz val="10"/>
        <color rgb="FFA709F5"/>
        <rFont val="Consolas"/>
        <family val="3"/>
      </rPr>
      <t>'-^'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'LineWidth'</t>
    </r>
    <r>
      <rPr>
        <sz val="10"/>
        <color theme="1"/>
        <rFont val="Consolas"/>
        <family val="3"/>
      </rPr>
      <t>, 1.5);</t>
    </r>
  </si>
  <si>
    <r>
      <t>ylabel(</t>
    </r>
    <r>
      <rPr>
        <sz val="10"/>
        <color rgb="FFA709F5"/>
        <rFont val="Consolas"/>
        <family val="3"/>
      </rPr>
      <t>'Strain'</t>
    </r>
    <r>
      <rPr>
        <sz val="10"/>
        <color theme="1"/>
        <rFont val="Consolas"/>
        <family val="3"/>
      </rPr>
      <t>);</t>
    </r>
  </si>
  <si>
    <r>
      <t>title(</t>
    </r>
    <r>
      <rPr>
        <sz val="10"/>
        <color rgb="FFA709F5"/>
        <rFont val="Consolas"/>
        <family val="3"/>
      </rPr>
      <t>'Laminate Strains vs Orientation Angle'</t>
    </r>
    <r>
      <rPr>
        <sz val="10"/>
        <color theme="1"/>
        <rFont val="Consolas"/>
        <family val="3"/>
      </rPr>
      <t>);</t>
    </r>
  </si>
  <si>
    <r>
      <t>legend(</t>
    </r>
    <r>
      <rPr>
        <sz val="10"/>
        <color rgb="FFA709F5"/>
        <rFont val="Consolas"/>
        <family val="3"/>
      </rPr>
      <t>'\epsilon_{xx}'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'\epsilon_{yy}'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'\gamma_{xy}'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'Location'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'best'</t>
    </r>
    <r>
      <rPr>
        <sz val="10"/>
        <color theme="1"/>
        <rFont val="Consolas"/>
        <family val="3"/>
      </rPr>
      <t>);</t>
    </r>
  </si>
  <si>
    <t>% CHART 4: +THETA PLY STRESSES</t>
  </si>
  <si>
    <r>
      <t xml:space="preserve">plot(theta_vals, sig11, </t>
    </r>
    <r>
      <rPr>
        <sz val="10"/>
        <color rgb="FFA709F5"/>
        <rFont val="Consolas"/>
        <family val="3"/>
      </rPr>
      <t>'-o'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'LineWidth'</t>
    </r>
    <r>
      <rPr>
        <sz val="10"/>
        <color theme="1"/>
        <rFont val="Consolas"/>
        <family val="3"/>
      </rPr>
      <t xml:space="preserve">, 1.5); hold </t>
    </r>
    <r>
      <rPr>
        <sz val="10"/>
        <color rgb="FFA709F5"/>
        <rFont val="Consolas"/>
        <family val="3"/>
      </rPr>
      <t>on</t>
    </r>
    <r>
      <rPr>
        <sz val="10"/>
        <color theme="1"/>
        <rFont val="Consolas"/>
        <family val="3"/>
      </rPr>
      <t>;</t>
    </r>
  </si>
  <si>
    <r>
      <t xml:space="preserve">plot(theta_vals, sig22, </t>
    </r>
    <r>
      <rPr>
        <sz val="10"/>
        <color rgb="FFA709F5"/>
        <rFont val="Consolas"/>
        <family val="3"/>
      </rPr>
      <t>'-s'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'LineWidth'</t>
    </r>
    <r>
      <rPr>
        <sz val="10"/>
        <color theme="1"/>
        <rFont val="Consolas"/>
        <family val="3"/>
      </rPr>
      <t>, 1.5);</t>
    </r>
  </si>
  <si>
    <r>
      <t xml:space="preserve">plot(theta_vals, tau12, </t>
    </r>
    <r>
      <rPr>
        <sz val="10"/>
        <color rgb="FFA709F5"/>
        <rFont val="Consolas"/>
        <family val="3"/>
      </rPr>
      <t>'-^'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'LineWidth'</t>
    </r>
    <r>
      <rPr>
        <sz val="10"/>
        <color theme="1"/>
        <rFont val="Consolas"/>
        <family val="3"/>
      </rPr>
      <t>, 1.5);</t>
    </r>
  </si>
  <si>
    <r>
      <t>ylabel(</t>
    </r>
    <r>
      <rPr>
        <sz val="10"/>
        <color rgb="FFA709F5"/>
        <rFont val="Consolas"/>
        <family val="3"/>
      </rPr>
      <t>'Stress (MPa)'</t>
    </r>
    <r>
      <rPr>
        <sz val="10"/>
        <color theme="1"/>
        <rFont val="Consolas"/>
        <family val="3"/>
      </rPr>
      <t>);</t>
    </r>
  </si>
  <si>
    <r>
      <t>title(</t>
    </r>
    <r>
      <rPr>
        <sz val="10"/>
        <color rgb="FFA709F5"/>
        <rFont val="Consolas"/>
        <family val="3"/>
      </rPr>
      <t>'+{\theta} Ply Stresses in Material Coordinates vs Orientation Angle'</t>
    </r>
    <r>
      <rPr>
        <sz val="10"/>
        <color theme="1"/>
        <rFont val="Consolas"/>
        <family val="3"/>
      </rPr>
      <t>);</t>
    </r>
  </si>
  <si>
    <r>
      <t>legend(</t>
    </r>
    <r>
      <rPr>
        <sz val="10"/>
        <color rgb="FFA709F5"/>
        <rFont val="Consolas"/>
        <family val="3"/>
      </rPr>
      <t>'\sigma_{11}'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'\sigma_{22}'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'\tau_{12}'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'Location'</t>
    </r>
    <r>
      <rPr>
        <sz val="10"/>
        <color theme="1"/>
        <rFont val="Consolas"/>
        <family val="3"/>
      </rPr>
      <t xml:space="preserve">, </t>
    </r>
    <r>
      <rPr>
        <sz val="10"/>
        <color rgb="FFA709F5"/>
        <rFont val="Consolas"/>
        <family val="3"/>
      </rPr>
      <t>'best'</t>
    </r>
    <r>
      <rPr>
        <sz val="10"/>
        <color theme="1"/>
        <rFont val="Consolas"/>
        <family val="3"/>
      </rPr>
      <t>);</t>
    </r>
  </si>
  <si>
    <t>% OPTIONAL: RESULTS TABLE</t>
  </si>
  <si>
    <r>
      <t xml:space="preserve">results = table(theta_vals(:), Exx, Eyy, Gxy, vxy, vyx, </t>
    </r>
    <r>
      <rPr>
        <sz val="10"/>
        <color rgb="FF0E00FF"/>
        <rFont val="Consolas"/>
        <family val="3"/>
      </rPr>
      <t>...</t>
    </r>
  </si>
  <si>
    <r>
      <t xml:space="preserve">eps_xx, eps_yy, gam_xy, sig11, sig22, tau12, </t>
    </r>
    <r>
      <rPr>
        <sz val="10"/>
        <color rgb="FF0E00FF"/>
        <rFont val="Consolas"/>
        <family val="3"/>
      </rPr>
      <t>...</t>
    </r>
  </si>
  <si>
    <r>
      <t>'VariableNames'</t>
    </r>
    <r>
      <rPr>
        <sz val="10"/>
        <color theme="1"/>
        <rFont val="Consolas"/>
        <family val="3"/>
      </rPr>
      <t>, {</t>
    </r>
    <r>
      <rPr>
        <sz val="10"/>
        <color rgb="FFA709F5"/>
        <rFont val="Consolas"/>
        <family val="3"/>
      </rPr>
      <t>'theta_deg'</t>
    </r>
    <r>
      <rPr>
        <sz val="10"/>
        <color theme="1"/>
        <rFont val="Consolas"/>
        <family val="3"/>
      </rPr>
      <t>,</t>
    </r>
    <r>
      <rPr>
        <sz val="10"/>
        <color rgb="FFA709F5"/>
        <rFont val="Consolas"/>
        <family val="3"/>
      </rPr>
      <t>'Exx'</t>
    </r>
    <r>
      <rPr>
        <sz val="10"/>
        <color theme="1"/>
        <rFont val="Consolas"/>
        <family val="3"/>
      </rPr>
      <t>,</t>
    </r>
    <r>
      <rPr>
        <sz val="10"/>
        <color rgb="FFA709F5"/>
        <rFont val="Consolas"/>
        <family val="3"/>
      </rPr>
      <t>'Eyy'</t>
    </r>
    <r>
      <rPr>
        <sz val="10"/>
        <color theme="1"/>
        <rFont val="Consolas"/>
        <family val="3"/>
      </rPr>
      <t>,</t>
    </r>
    <r>
      <rPr>
        <sz val="10"/>
        <color rgb="FFA709F5"/>
        <rFont val="Consolas"/>
        <family val="3"/>
      </rPr>
      <t>'Gxy'</t>
    </r>
    <r>
      <rPr>
        <sz val="10"/>
        <color theme="1"/>
        <rFont val="Consolas"/>
        <family val="3"/>
      </rPr>
      <t>,</t>
    </r>
    <r>
      <rPr>
        <sz val="10"/>
        <color rgb="FFA709F5"/>
        <rFont val="Consolas"/>
        <family val="3"/>
      </rPr>
      <t>'vxy'</t>
    </r>
    <r>
      <rPr>
        <sz val="10"/>
        <color theme="1"/>
        <rFont val="Consolas"/>
        <family val="3"/>
      </rPr>
      <t>,</t>
    </r>
    <r>
      <rPr>
        <sz val="10"/>
        <color rgb="FFA709F5"/>
        <rFont val="Consolas"/>
        <family val="3"/>
      </rPr>
      <t>'vyx'</t>
    </r>
    <r>
      <rPr>
        <sz val="10"/>
        <color theme="1"/>
        <rFont val="Consolas"/>
        <family val="3"/>
      </rPr>
      <t xml:space="preserve">, </t>
    </r>
    <r>
      <rPr>
        <sz val="10"/>
        <color rgb="FF0E00FF"/>
        <rFont val="Consolas"/>
        <family val="3"/>
      </rPr>
      <t>...</t>
    </r>
  </si>
  <si>
    <r>
      <t>'eps_xx'</t>
    </r>
    <r>
      <rPr>
        <sz val="10"/>
        <color theme="1"/>
        <rFont val="Consolas"/>
        <family val="3"/>
      </rPr>
      <t>,</t>
    </r>
    <r>
      <rPr>
        <sz val="10"/>
        <color rgb="FFA709F5"/>
        <rFont val="Consolas"/>
        <family val="3"/>
      </rPr>
      <t>'eps_yy'</t>
    </r>
    <r>
      <rPr>
        <sz val="10"/>
        <color theme="1"/>
        <rFont val="Consolas"/>
        <family val="3"/>
      </rPr>
      <t>,</t>
    </r>
    <r>
      <rPr>
        <sz val="10"/>
        <color rgb="FFA709F5"/>
        <rFont val="Consolas"/>
        <family val="3"/>
      </rPr>
      <t>'gam_xy'</t>
    </r>
    <r>
      <rPr>
        <sz val="10"/>
        <color theme="1"/>
        <rFont val="Consolas"/>
        <family val="3"/>
      </rPr>
      <t>,</t>
    </r>
    <r>
      <rPr>
        <sz val="10"/>
        <color rgb="FFA709F5"/>
        <rFont val="Consolas"/>
        <family val="3"/>
      </rPr>
      <t>'sig11'</t>
    </r>
    <r>
      <rPr>
        <sz val="10"/>
        <color theme="1"/>
        <rFont val="Consolas"/>
        <family val="3"/>
      </rPr>
      <t>,</t>
    </r>
    <r>
      <rPr>
        <sz val="10"/>
        <color rgb="FFA709F5"/>
        <rFont val="Consolas"/>
        <family val="3"/>
      </rPr>
      <t>'sig22'</t>
    </r>
    <r>
      <rPr>
        <sz val="10"/>
        <color theme="1"/>
        <rFont val="Consolas"/>
        <family val="3"/>
      </rPr>
      <t>,</t>
    </r>
    <r>
      <rPr>
        <sz val="10"/>
        <color rgb="FFA709F5"/>
        <rFont val="Consolas"/>
        <family val="3"/>
      </rPr>
      <t>'tau12'</t>
    </r>
    <r>
      <rPr>
        <sz val="10"/>
        <color theme="1"/>
        <rFont val="Consolas"/>
        <family val="3"/>
      </rPr>
      <t>});</t>
    </r>
  </si>
  <si>
    <t>disp(results);</t>
  </si>
  <si>
    <r>
      <t>fprintf(</t>
    </r>
    <r>
      <rPr>
        <sz val="10"/>
        <color rgb="FFA709F5"/>
        <rFont val="Consolas"/>
        <family val="3"/>
      </rPr>
      <t>'\n===== ENGINEERING CONSTANTS =====\n'</t>
    </r>
    <r>
      <rPr>
        <sz val="10"/>
        <color theme="1"/>
        <rFont val="Consolas"/>
        <family val="3"/>
      </rPr>
      <t>)</t>
    </r>
  </si>
  <si>
    <r>
      <t>[Exx_max,idx]=max(Exx); fprintf(</t>
    </r>
    <r>
      <rPr>
        <sz val="10"/>
        <color rgb="FFA709F5"/>
        <rFont val="Consolas"/>
        <family val="3"/>
      </rPr>
      <t>'Exx max = %.2f MPa at theta = %.1f deg\n'</t>
    </r>
    <r>
      <rPr>
        <sz val="10"/>
        <color theme="1"/>
        <rFont val="Consolas"/>
        <family val="3"/>
      </rPr>
      <t>,Exx_max,theta_vals(idx));</t>
    </r>
  </si>
  <si>
    <r>
      <t>[Exx_min,idx]=min(Exx); fprintf(</t>
    </r>
    <r>
      <rPr>
        <sz val="10"/>
        <color rgb="FFA709F5"/>
        <rFont val="Consolas"/>
        <family val="3"/>
      </rPr>
      <t>'Exx min = %.2f MPa at theta = %.1f deg\n'</t>
    </r>
    <r>
      <rPr>
        <sz val="10"/>
        <color theme="1"/>
        <rFont val="Consolas"/>
        <family val="3"/>
      </rPr>
      <t>,Exx_min,theta_vals(idx));</t>
    </r>
  </si>
  <si>
    <r>
      <t>[Eyy_max,idx]=max(Eyy); fprintf(</t>
    </r>
    <r>
      <rPr>
        <sz val="10"/>
        <color rgb="FFA709F5"/>
        <rFont val="Consolas"/>
        <family val="3"/>
      </rPr>
      <t>'Eyy max = %.2f MPa at theta = %.1f deg\n'</t>
    </r>
    <r>
      <rPr>
        <sz val="10"/>
        <color theme="1"/>
        <rFont val="Consolas"/>
        <family val="3"/>
      </rPr>
      <t>,Eyy_max,theta_vals(idx));</t>
    </r>
  </si>
  <si>
    <r>
      <t>[Eyy_min,idx]=min(Eyy); fprintf(</t>
    </r>
    <r>
      <rPr>
        <sz val="10"/>
        <color rgb="FFA709F5"/>
        <rFont val="Consolas"/>
        <family val="3"/>
      </rPr>
      <t>'Eyy min = %.2f MPa at theta = %.1f deg\n'</t>
    </r>
    <r>
      <rPr>
        <sz val="10"/>
        <color theme="1"/>
        <rFont val="Consolas"/>
        <family val="3"/>
      </rPr>
      <t>,Eyy_min,theta_vals(idx));</t>
    </r>
  </si>
  <si>
    <r>
      <t>[Gxy_max,idx]=max(Gxy); fprintf(</t>
    </r>
    <r>
      <rPr>
        <sz val="10"/>
        <color rgb="FFA709F5"/>
        <rFont val="Consolas"/>
        <family val="3"/>
      </rPr>
      <t>'Gxy max = %.2f MPa at theta = %.1f deg\n'</t>
    </r>
    <r>
      <rPr>
        <sz val="10"/>
        <color theme="1"/>
        <rFont val="Consolas"/>
        <family val="3"/>
      </rPr>
      <t>,Gxy_max,theta_vals(idx));</t>
    </r>
  </si>
  <si>
    <r>
      <t>[Gxy_min,idx]=min(Gxy); fprintf(</t>
    </r>
    <r>
      <rPr>
        <sz val="10"/>
        <color rgb="FFA709F5"/>
        <rFont val="Consolas"/>
        <family val="3"/>
      </rPr>
      <t>'Gxy min = %.2f MPa at theta = %.1f deg\n'</t>
    </r>
    <r>
      <rPr>
        <sz val="10"/>
        <color theme="1"/>
        <rFont val="Consolas"/>
        <family val="3"/>
      </rPr>
      <t>,Gxy_min,theta_vals(idx));</t>
    </r>
  </si>
  <si>
    <r>
      <t>fprintf(</t>
    </r>
    <r>
      <rPr>
        <sz val="10"/>
        <color rgb="FFA709F5"/>
        <rFont val="Consolas"/>
        <family val="3"/>
      </rPr>
      <t>'\n===== POISSON RATIOS =====\n'</t>
    </r>
    <r>
      <rPr>
        <sz val="10"/>
        <color theme="1"/>
        <rFont val="Consolas"/>
        <family val="3"/>
      </rPr>
      <t>)</t>
    </r>
  </si>
  <si>
    <r>
      <t>[vxy_max,idx]=max(vxy); fprintf(</t>
    </r>
    <r>
      <rPr>
        <sz val="10"/>
        <color rgb="FFA709F5"/>
        <rFont val="Consolas"/>
        <family val="3"/>
      </rPr>
      <t>'vxy max = %.4f at theta = %.1f deg\n'</t>
    </r>
    <r>
      <rPr>
        <sz val="10"/>
        <color theme="1"/>
        <rFont val="Consolas"/>
        <family val="3"/>
      </rPr>
      <t>,vxy_max,theta_vals(idx));</t>
    </r>
  </si>
  <si>
    <r>
      <t>[vxy_min,idx]=min(vxy); fprintf(</t>
    </r>
    <r>
      <rPr>
        <sz val="10"/>
        <color rgb="FFA709F5"/>
        <rFont val="Consolas"/>
        <family val="3"/>
      </rPr>
      <t>'vxy min = %.4f at theta = %.1f deg\n'</t>
    </r>
    <r>
      <rPr>
        <sz val="10"/>
        <color theme="1"/>
        <rFont val="Consolas"/>
        <family val="3"/>
      </rPr>
      <t>,vxy_min,theta_vals(idx));</t>
    </r>
  </si>
  <si>
    <r>
      <t>[vyx_max,idx]=max(vyx); fprintf(</t>
    </r>
    <r>
      <rPr>
        <sz val="10"/>
        <color rgb="FFA709F5"/>
        <rFont val="Consolas"/>
        <family val="3"/>
      </rPr>
      <t>'vyx max = %.4f at theta = %.1f deg\n'</t>
    </r>
    <r>
      <rPr>
        <sz val="10"/>
        <color theme="1"/>
        <rFont val="Consolas"/>
        <family val="3"/>
      </rPr>
      <t>,vyx_max,theta_vals(idx));</t>
    </r>
  </si>
  <si>
    <r>
      <t>[vyx_min,idx]=min(vyx); fprintf(</t>
    </r>
    <r>
      <rPr>
        <sz val="10"/>
        <color rgb="FFA709F5"/>
        <rFont val="Consolas"/>
        <family val="3"/>
      </rPr>
      <t>'vyx min = %.4f at theta = %.1f deg\n'</t>
    </r>
    <r>
      <rPr>
        <sz val="10"/>
        <color theme="1"/>
        <rFont val="Consolas"/>
        <family val="3"/>
      </rPr>
      <t>,vyx_min,theta_vals(idx));</t>
    </r>
  </si>
  <si>
    <r>
      <t>fprintf(</t>
    </r>
    <r>
      <rPr>
        <sz val="10"/>
        <color rgb="FFA709F5"/>
        <rFont val="Consolas"/>
        <family val="3"/>
      </rPr>
      <t>'\n===== LAMINATE STRAINS =====\n'</t>
    </r>
    <r>
      <rPr>
        <sz val="10"/>
        <color theme="1"/>
        <rFont val="Consolas"/>
        <family val="3"/>
      </rPr>
      <t>)</t>
    </r>
  </si>
  <si>
    <r>
      <t>[exx_max,idx]=max(eps_xx); fprintf(</t>
    </r>
    <r>
      <rPr>
        <sz val="10"/>
        <color rgb="FFA709F5"/>
        <rFont val="Consolas"/>
        <family val="3"/>
      </rPr>
      <t>'eps_xx max = %.6f at theta = %.1f deg\n'</t>
    </r>
    <r>
      <rPr>
        <sz val="10"/>
        <color theme="1"/>
        <rFont val="Consolas"/>
        <family val="3"/>
      </rPr>
      <t>,exx_max,theta_vals(idx));</t>
    </r>
  </si>
  <si>
    <r>
      <t>[exx_min,idx]=min(eps_xx); fprintf(</t>
    </r>
    <r>
      <rPr>
        <sz val="10"/>
        <color rgb="FFA709F5"/>
        <rFont val="Consolas"/>
        <family val="3"/>
      </rPr>
      <t>'eps_xx min = %.6f at theta = %.1f deg\n'</t>
    </r>
    <r>
      <rPr>
        <sz val="10"/>
        <color theme="1"/>
        <rFont val="Consolas"/>
        <family val="3"/>
      </rPr>
      <t>,exx_min,theta_vals(idx));</t>
    </r>
  </si>
  <si>
    <r>
      <t>[eyy_max,idx]=max(eps_yy); fprintf(</t>
    </r>
    <r>
      <rPr>
        <sz val="10"/>
        <color rgb="FFA709F5"/>
        <rFont val="Consolas"/>
        <family val="3"/>
      </rPr>
      <t>'eps_yy max = %.6f at theta = %.1f deg\n'</t>
    </r>
    <r>
      <rPr>
        <sz val="10"/>
        <color theme="1"/>
        <rFont val="Consolas"/>
        <family val="3"/>
      </rPr>
      <t>,eyy_max,theta_vals(idx));</t>
    </r>
  </si>
  <si>
    <r>
      <t>[eyy_min,idx]=min(eps_yy); fprintf(</t>
    </r>
    <r>
      <rPr>
        <sz val="10"/>
        <color rgb="FFA709F5"/>
        <rFont val="Consolas"/>
        <family val="3"/>
      </rPr>
      <t>'eps_yy min = %.6f at theta = %.1f deg\n'</t>
    </r>
    <r>
      <rPr>
        <sz val="10"/>
        <color theme="1"/>
        <rFont val="Consolas"/>
        <family val="3"/>
      </rPr>
      <t>,eyy_min,theta_vals(idx));</t>
    </r>
  </si>
  <si>
    <r>
      <t>[gxy_max,idx]=max(gam_xy); fprintf(</t>
    </r>
    <r>
      <rPr>
        <sz val="10"/>
        <color rgb="FFA709F5"/>
        <rFont val="Consolas"/>
        <family val="3"/>
      </rPr>
      <t>'gamma_xy max = %.6f at theta = %.1f deg\n'</t>
    </r>
    <r>
      <rPr>
        <sz val="10"/>
        <color theme="1"/>
        <rFont val="Consolas"/>
        <family val="3"/>
      </rPr>
      <t>,gxy_max,theta_vals(idx));</t>
    </r>
  </si>
  <si>
    <r>
      <t>[gxy_min,idx]=min(gam_xy); fprintf(</t>
    </r>
    <r>
      <rPr>
        <sz val="10"/>
        <color rgb="FFA709F5"/>
        <rFont val="Consolas"/>
        <family val="3"/>
      </rPr>
      <t>'gamma_xy min = %.6f at theta = %.1f deg\n'</t>
    </r>
    <r>
      <rPr>
        <sz val="10"/>
        <color theme="1"/>
        <rFont val="Consolas"/>
        <family val="3"/>
      </rPr>
      <t>,gxy_min,theta_vals(idx));</t>
    </r>
  </si>
  <si>
    <r>
      <t>fprintf(</t>
    </r>
    <r>
      <rPr>
        <sz val="10"/>
        <color rgb="FFA709F5"/>
        <rFont val="Consolas"/>
        <family val="3"/>
      </rPr>
      <t>'\n===== +THETA PLY STRESSES =====\n'</t>
    </r>
    <r>
      <rPr>
        <sz val="10"/>
        <color theme="1"/>
        <rFont val="Consolas"/>
        <family val="3"/>
      </rPr>
      <t>)</t>
    </r>
  </si>
  <si>
    <r>
      <t>[s11_max,idx]=max(sig11); fprintf(</t>
    </r>
    <r>
      <rPr>
        <sz val="10"/>
        <color rgb="FFA709F5"/>
        <rFont val="Consolas"/>
        <family val="3"/>
      </rPr>
      <t>'sigma11 max = %.2f MPa at theta = %.1f deg\n'</t>
    </r>
    <r>
      <rPr>
        <sz val="10"/>
        <color theme="1"/>
        <rFont val="Consolas"/>
        <family val="3"/>
      </rPr>
      <t>,s11_max,theta_vals(idx));</t>
    </r>
  </si>
  <si>
    <r>
      <t>[s11_min,idx]=min(sig11); fprintf(</t>
    </r>
    <r>
      <rPr>
        <sz val="10"/>
        <color rgb="FFA709F5"/>
        <rFont val="Consolas"/>
        <family val="3"/>
      </rPr>
      <t>'sigma11 min = %.2f MPa at theta = %.1f deg\n'</t>
    </r>
    <r>
      <rPr>
        <sz val="10"/>
        <color theme="1"/>
        <rFont val="Consolas"/>
        <family val="3"/>
      </rPr>
      <t>,s11_min,theta_vals(idx));</t>
    </r>
  </si>
  <si>
    <r>
      <t>[s22_max,idx]=max(sig22); fprintf(</t>
    </r>
    <r>
      <rPr>
        <sz val="10"/>
        <color rgb="FFA709F5"/>
        <rFont val="Consolas"/>
        <family val="3"/>
      </rPr>
      <t>'sigma22 max = %.2f MPa at theta = %.1f deg\n'</t>
    </r>
    <r>
      <rPr>
        <sz val="10"/>
        <color theme="1"/>
        <rFont val="Consolas"/>
        <family val="3"/>
      </rPr>
      <t>,s22_max,theta_vals(idx));</t>
    </r>
  </si>
  <si>
    <r>
      <t>[s22_min,idx]=min(sig22); fprintf(</t>
    </r>
    <r>
      <rPr>
        <sz val="10"/>
        <color rgb="FFA709F5"/>
        <rFont val="Consolas"/>
        <family val="3"/>
      </rPr>
      <t>'sigma22 min = %.2f MPa at theta = %.1f deg\n'</t>
    </r>
    <r>
      <rPr>
        <sz val="10"/>
        <color theme="1"/>
        <rFont val="Consolas"/>
        <family val="3"/>
      </rPr>
      <t>,s22_min,theta_vals(idx));</t>
    </r>
  </si>
  <si>
    <r>
      <t>[t12_max,idx]=max(tau12); fprintf(</t>
    </r>
    <r>
      <rPr>
        <sz val="10"/>
        <color rgb="FFA709F5"/>
        <rFont val="Consolas"/>
        <family val="3"/>
      </rPr>
      <t>'tau12 max = %.2f MPa at theta = %.1f deg\n'</t>
    </r>
    <r>
      <rPr>
        <sz val="10"/>
        <color theme="1"/>
        <rFont val="Consolas"/>
        <family val="3"/>
      </rPr>
      <t>,t12_max,theta_vals(idx));</t>
    </r>
  </si>
  <si>
    <r>
      <t>[t12_min,idx]=min(tau12); fprintf(</t>
    </r>
    <r>
      <rPr>
        <sz val="10"/>
        <color rgb="FFA709F5"/>
        <rFont val="Consolas"/>
        <family val="3"/>
      </rPr>
      <t>'tau12 min = %.2f MPa at theta = %.1f deg\n'</t>
    </r>
    <r>
      <rPr>
        <sz val="10"/>
        <color theme="1"/>
        <rFont val="Consolas"/>
        <family val="3"/>
      </rPr>
      <t>,t12_min,theta_vals(idx));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</si>
</sst>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8" tint="-0.249977111117893"/>
      <name val="Aptos Narrow"/>
      <family val="2"/>
      <scheme val="minor"/>
    </font>
    <font>
      <sz val="10"/>
      <color theme="1"/>
      <name val="Consolas"/>
      <family val="3"/>
    </font>
    <font>
      <sz val="10"/>
      <color rgb="FFA709F5"/>
      <name val="Consolas"/>
      <family val="3"/>
    </font>
    <font>
      <sz val="10"/>
      <color rgb="FF008013"/>
      <name val="Consolas"/>
      <family val="3"/>
    </font>
    <font>
      <sz val="10"/>
      <color rgb="FF0E00FF"/>
      <name val="Consolas"/>
      <family val="3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DF53BE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5" borderId="0" xfId="0" applyFont="1" applyFill="1"/>
    <xf numFmtId="0" fontId="1" fillId="6" borderId="0" xfId="0" applyFont="1" applyFill="1"/>
    <xf numFmtId="0" fontId="1" fillId="7" borderId="0" xfId="0" applyFont="1" applyFill="1"/>
    <xf numFmtId="0" fontId="2" fillId="0" borderId="0" xfId="0" applyFont="1"/>
    <xf numFmtId="0" fontId="3" fillId="0" borderId="0" xfId="0" applyFont="1" applyAlignment="1">
      <alignment horizontal="left" vertical="center" indent="2"/>
    </xf>
    <xf numFmtId="0" fontId="0" fillId="0" borderId="0" xfId="0" applyAlignment="1">
      <alignment horizontal="left" vertical="center" indent="2"/>
    </xf>
    <xf numFmtId="0" fontId="5" fillId="0" borderId="0" xfId="0" applyFont="1" applyAlignment="1">
      <alignment horizontal="left" vertical="center" indent="2"/>
    </xf>
    <xf numFmtId="0" fontId="6" fillId="0" borderId="0" xfId="0" applyFont="1" applyAlignment="1">
      <alignment horizontal="left" vertical="center" indent="2"/>
    </xf>
    <xf numFmtId="0" fontId="4" fillId="0" borderId="0" xfId="0" applyFont="1" applyAlignment="1">
      <alignment horizontal="left" vertical="center" indent="2"/>
    </xf>
    <xf numFmtId="0" fontId="0" fillId="8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F53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1559A-3FC2-48D2-A03E-42C399CCCA91}">
  <dimension ref="A1:L336"/>
  <sheetViews>
    <sheetView tabSelected="1" topLeftCell="A71" zoomScale="79" workbookViewId="0">
      <selection activeCell="B100" sqref="B100"/>
    </sheetView>
  </sheetViews>
  <sheetFormatPr defaultRowHeight="14.5" x14ac:dyDescent="0.35"/>
  <cols>
    <col min="1" max="1" width="41.54296875" customWidth="1"/>
    <col min="2" max="2" width="13.81640625" customWidth="1"/>
    <col min="4" max="4" width="21.54296875" customWidth="1"/>
    <col min="5" max="5" width="24.54296875" customWidth="1"/>
    <col min="6" max="6" width="10.453125" customWidth="1"/>
    <col min="9" max="9" width="23" customWidth="1"/>
    <col min="10" max="10" width="32.453125" customWidth="1"/>
    <col min="12" max="12" width="34.6328125" customWidth="1"/>
  </cols>
  <sheetData>
    <row r="1" spans="1:10" x14ac:dyDescent="0.35">
      <c r="A1" s="2" t="s">
        <v>0</v>
      </c>
      <c r="B1" s="2" t="s">
        <v>1</v>
      </c>
      <c r="I1" s="8" t="s">
        <v>66</v>
      </c>
      <c r="J1" s="8" t="s">
        <v>68</v>
      </c>
    </row>
    <row r="2" spans="1:10" x14ac:dyDescent="0.35">
      <c r="A2" s="1" t="s">
        <v>2</v>
      </c>
      <c r="B2">
        <v>36.799999999999997</v>
      </c>
      <c r="D2" s="1" t="s">
        <v>3</v>
      </c>
      <c r="E2">
        <v>225</v>
      </c>
      <c r="F2" s="1" t="s">
        <v>4</v>
      </c>
      <c r="G2">
        <f>E2*1000</f>
        <v>225000</v>
      </c>
      <c r="I2" s="8"/>
      <c r="J2" s="8" t="s">
        <v>67</v>
      </c>
    </row>
    <row r="3" spans="1:10" x14ac:dyDescent="0.35">
      <c r="A3" s="1" t="s">
        <v>5</v>
      </c>
      <c r="B3">
        <v>30</v>
      </c>
      <c r="D3" s="1" t="s">
        <v>6</v>
      </c>
      <c r="E3">
        <v>7</v>
      </c>
      <c r="F3" s="1" t="s">
        <v>4</v>
      </c>
      <c r="G3">
        <f>E3*1000</f>
        <v>7000</v>
      </c>
    </row>
    <row r="4" spans="1:10" x14ac:dyDescent="0.35">
      <c r="A4" s="1" t="s">
        <v>7</v>
      </c>
      <c r="B4">
        <v>1799</v>
      </c>
      <c r="D4" s="1" t="s">
        <v>8</v>
      </c>
      <c r="E4">
        <v>0.25</v>
      </c>
      <c r="F4" s="1"/>
    </row>
    <row r="5" spans="1:10" x14ac:dyDescent="0.35">
      <c r="A5" s="1" t="s">
        <v>9</v>
      </c>
      <c r="B5">
        <v>282</v>
      </c>
      <c r="D5" s="1" t="s">
        <v>10</v>
      </c>
      <c r="E5">
        <v>3.9</v>
      </c>
      <c r="F5" s="1" t="s">
        <v>4</v>
      </c>
      <c r="G5">
        <f>E5*1000</f>
        <v>3900</v>
      </c>
    </row>
    <row r="6" spans="1:10" x14ac:dyDescent="0.35">
      <c r="A6" s="1" t="s">
        <v>11</v>
      </c>
      <c r="B6">
        <v>672</v>
      </c>
    </row>
    <row r="7" spans="1:10" x14ac:dyDescent="0.35">
      <c r="A7" s="1" t="s">
        <v>12</v>
      </c>
      <c r="B7">
        <v>1E-4</v>
      </c>
    </row>
    <row r="9" spans="1:10" x14ac:dyDescent="0.35">
      <c r="A9" s="7" t="s">
        <v>13</v>
      </c>
    </row>
    <row r="10" spans="1:10" x14ac:dyDescent="0.35">
      <c r="A10">
        <f>1/$G$2</f>
        <v>4.4444444444444441E-6</v>
      </c>
      <c r="B10">
        <f>-$E$4/$G$2</f>
        <v>-1.111111111111111E-6</v>
      </c>
      <c r="C10">
        <f>0</f>
        <v>0</v>
      </c>
    </row>
    <row r="11" spans="1:10" x14ac:dyDescent="0.35">
      <c r="A11">
        <f>-$E$4/$G$2</f>
        <v>-1.111111111111111E-6</v>
      </c>
      <c r="B11">
        <f>1/$G$3</f>
        <v>1.4285714285714287E-4</v>
      </c>
      <c r="C11">
        <f>0</f>
        <v>0</v>
      </c>
      <c r="D11" s="1" t="s">
        <v>14</v>
      </c>
    </row>
    <row r="12" spans="1:10" x14ac:dyDescent="0.35">
      <c r="A12">
        <f>0</f>
        <v>0</v>
      </c>
      <c r="B12">
        <f>0</f>
        <v>0</v>
      </c>
      <c r="C12">
        <f>1/$G$5</f>
        <v>2.5641025641025641E-4</v>
      </c>
    </row>
    <row r="14" spans="1:10" x14ac:dyDescent="0.35">
      <c r="A14" s="7" t="s">
        <v>15</v>
      </c>
    </row>
    <row r="15" spans="1:10" x14ac:dyDescent="0.35">
      <c r="A15" cm="1">
        <f t="array" ref="A15:C17">MINVERSE(A10:C12)</f>
        <v>225438.35235179518</v>
      </c>
      <c r="B15">
        <v>1753.4094071806289</v>
      </c>
      <c r="C15">
        <v>0</v>
      </c>
    </row>
    <row r="16" spans="1:10" x14ac:dyDescent="0.35">
      <c r="A16">
        <v>1753.4094071806289</v>
      </c>
      <c r="B16">
        <v>7013.6376287225157</v>
      </c>
      <c r="C16">
        <v>0</v>
      </c>
      <c r="D16" s="1" t="s">
        <v>16</v>
      </c>
    </row>
    <row r="17" spans="1:7" x14ac:dyDescent="0.35">
      <c r="A17">
        <v>0</v>
      </c>
      <c r="B17">
        <v>0</v>
      </c>
      <c r="C17">
        <v>3900</v>
      </c>
    </row>
    <row r="20" spans="1:7" x14ac:dyDescent="0.35">
      <c r="A20" s="1" t="s">
        <v>17</v>
      </c>
      <c r="B20">
        <f>COS(RADIANS(B2))</f>
        <v>0.80073137094873348</v>
      </c>
    </row>
    <row r="21" spans="1:7" x14ac:dyDescent="0.35">
      <c r="A21" s="1" t="s">
        <v>18</v>
      </c>
      <c r="B21">
        <f>SIN(RADIANS(B2))</f>
        <v>0.59902359851558584</v>
      </c>
    </row>
    <row r="22" spans="1:7" x14ac:dyDescent="0.35">
      <c r="A22" s="1" t="s">
        <v>19</v>
      </c>
      <c r="B22">
        <f>COS(RADIANS(B3))</f>
        <v>0.86602540378443871</v>
      </c>
    </row>
    <row r="23" spans="1:7" x14ac:dyDescent="0.35">
      <c r="A23" s="1" t="s">
        <v>20</v>
      </c>
      <c r="B23">
        <f>SIN(RADIANS(B3))</f>
        <v>0.49999999999999994</v>
      </c>
    </row>
    <row r="26" spans="1:7" x14ac:dyDescent="0.35">
      <c r="A26" s="3" t="s">
        <v>21</v>
      </c>
      <c r="E26" s="3" t="s">
        <v>22</v>
      </c>
    </row>
    <row r="27" spans="1:7" x14ac:dyDescent="0.35">
      <c r="A27">
        <f>B20^2</f>
        <v>0.64117072842143819</v>
      </c>
      <c r="B27">
        <f>B21^2</f>
        <v>0.35882927157856176</v>
      </c>
      <c r="C27">
        <f>2*B20*B21</f>
        <v>0.95931397454005751</v>
      </c>
      <c r="E27">
        <f>B20^2</f>
        <v>0.64117072842143819</v>
      </c>
      <c r="F27">
        <f>B21^2</f>
        <v>0.35882927157856176</v>
      </c>
      <c r="G27">
        <f>B20*B21</f>
        <v>0.47965698727002876</v>
      </c>
    </row>
    <row r="28" spans="1:7" x14ac:dyDescent="0.35">
      <c r="A28">
        <f>B21^2</f>
        <v>0.35882927157856176</v>
      </c>
      <c r="B28">
        <f>B20^2</f>
        <v>0.64117072842143819</v>
      </c>
      <c r="C28">
        <f>-2*B20*B21</f>
        <v>-0.95931397454005751</v>
      </c>
      <c r="E28">
        <f>B21^2</f>
        <v>0.35882927157856176</v>
      </c>
      <c r="F28">
        <f>B20^2</f>
        <v>0.64117072842143819</v>
      </c>
      <c r="G28">
        <f>-B20*B21</f>
        <v>-0.47965698727002876</v>
      </c>
    </row>
    <row r="29" spans="1:7" x14ac:dyDescent="0.35">
      <c r="A29">
        <f>-B20*B21</f>
        <v>-0.47965698727002876</v>
      </c>
      <c r="B29">
        <f>B20*B21</f>
        <v>0.47965698727002876</v>
      </c>
      <c r="C29">
        <f>B20^2-B21^2</f>
        <v>0.28234145684287643</v>
      </c>
      <c r="E29">
        <f>-2*B20*B21</f>
        <v>-0.95931397454005751</v>
      </c>
      <c r="F29">
        <f>2*B20*B21</f>
        <v>0.95931397454005751</v>
      </c>
      <c r="G29">
        <f>B20^2-B21^2</f>
        <v>0.28234145684287643</v>
      </c>
    </row>
    <row r="31" spans="1:7" x14ac:dyDescent="0.35">
      <c r="A31" s="3" t="s">
        <v>23</v>
      </c>
    </row>
    <row r="32" spans="1:7" x14ac:dyDescent="0.35">
      <c r="A32" cm="1">
        <f t="array" ref="A32:C34">MMULT(MMULT(MINVERSE(A27:C29),A15:C17),E27:G29)</f>
        <v>97976.671439772617</v>
      </c>
      <c r="B32">
        <v>50837.909040367886</v>
      </c>
      <c r="C32">
        <v>66830.824160302698</v>
      </c>
    </row>
    <row r="33" spans="1:7" x14ac:dyDescent="0.35">
      <c r="A33">
        <v>50837.909040367871</v>
      </c>
      <c r="B33">
        <v>36306.319274370595</v>
      </c>
      <c r="C33">
        <v>37938.116449081841</v>
      </c>
    </row>
    <row r="34" spans="1:7" x14ac:dyDescent="0.35">
      <c r="A34">
        <v>66830.824160302669</v>
      </c>
      <c r="B34">
        <v>37938.116449081841</v>
      </c>
      <c r="C34">
        <v>52984.499633187246</v>
      </c>
    </row>
    <row r="36" spans="1:7" x14ac:dyDescent="0.35">
      <c r="A36" s="1"/>
    </row>
    <row r="37" spans="1:7" x14ac:dyDescent="0.35">
      <c r="A37" s="1" t="s">
        <v>24</v>
      </c>
      <c r="B37">
        <f>COS(RADIANS(-$B$2))</f>
        <v>0.80073137094873348</v>
      </c>
    </row>
    <row r="38" spans="1:7" x14ac:dyDescent="0.35">
      <c r="A38" s="1" t="s">
        <v>25</v>
      </c>
      <c r="B38">
        <f>SIN(RADIANS(-$B$2))</f>
        <v>-0.59902359851558584</v>
      </c>
    </row>
    <row r="39" spans="1:7" x14ac:dyDescent="0.35">
      <c r="A39" s="4" t="s">
        <v>26</v>
      </c>
      <c r="E39" s="4" t="s">
        <v>27</v>
      </c>
    </row>
    <row r="40" spans="1:7" x14ac:dyDescent="0.35">
      <c r="A40">
        <f>B37^2</f>
        <v>0.64117072842143819</v>
      </c>
      <c r="B40">
        <f>B38^2</f>
        <v>0.35882927157856176</v>
      </c>
      <c r="C40">
        <f>2*B37*B38</f>
        <v>-0.95931397454005751</v>
      </c>
      <c r="E40">
        <f>B37^2</f>
        <v>0.64117072842143819</v>
      </c>
      <c r="F40">
        <f>B38^2</f>
        <v>0.35882927157856176</v>
      </c>
      <c r="G40">
        <f>B37*B38</f>
        <v>-0.47965698727002876</v>
      </c>
    </row>
    <row r="41" spans="1:7" x14ac:dyDescent="0.35">
      <c r="A41">
        <f>B38^2</f>
        <v>0.35882927157856176</v>
      </c>
      <c r="B41">
        <f>B37^2</f>
        <v>0.64117072842143819</v>
      </c>
      <c r="C41">
        <f>-2*B37*B38</f>
        <v>0.95931397454005751</v>
      </c>
      <c r="E41">
        <f>B38^2</f>
        <v>0.35882927157856176</v>
      </c>
      <c r="F41">
        <f>B37^2</f>
        <v>0.64117072842143819</v>
      </c>
      <c r="G41">
        <f>-B37*B38</f>
        <v>0.47965698727002876</v>
      </c>
    </row>
    <row r="42" spans="1:7" x14ac:dyDescent="0.35">
      <c r="A42">
        <f>-B37*B38</f>
        <v>0.47965698727002876</v>
      </c>
      <c r="B42">
        <f>B37*B38</f>
        <v>-0.47965698727002876</v>
      </c>
      <c r="C42">
        <f>B37^2-B38^2</f>
        <v>0.28234145684287643</v>
      </c>
      <c r="E42">
        <f>-2*B37*B38</f>
        <v>0.95931397454005751</v>
      </c>
      <c r="F42">
        <f>2*B37*B38</f>
        <v>-0.95931397454005751</v>
      </c>
      <c r="G42">
        <f>B37^2-B38^2</f>
        <v>0.28234145684287643</v>
      </c>
    </row>
    <row r="44" spans="1:7" x14ac:dyDescent="0.35">
      <c r="A44" s="4" t="s">
        <v>28</v>
      </c>
    </row>
    <row r="45" spans="1:7" x14ac:dyDescent="0.35">
      <c r="A45" cm="1">
        <f t="array" ref="A45:C47">MMULT(MMULT(MINVERSE(A40:C42),A15:C17),E40:G42)</f>
        <v>97976.671439772617</v>
      </c>
      <c r="B45">
        <v>50837.909040367886</v>
      </c>
      <c r="C45">
        <v>-66830.824160302698</v>
      </c>
    </row>
    <row r="46" spans="1:7" x14ac:dyDescent="0.35">
      <c r="A46">
        <v>50837.909040367871</v>
      </c>
      <c r="B46">
        <v>36306.319274370595</v>
      </c>
      <c r="C46">
        <v>-37938.116449081841</v>
      </c>
    </row>
    <row r="47" spans="1:7" x14ac:dyDescent="0.35">
      <c r="A47">
        <v>-66830.824160302669</v>
      </c>
      <c r="B47">
        <v>-37938.116449081841</v>
      </c>
      <c r="C47">
        <v>52984.499633187246</v>
      </c>
    </row>
    <row r="50" spans="1:7" x14ac:dyDescent="0.35">
      <c r="A50" s="1" t="s">
        <v>29</v>
      </c>
      <c r="B50">
        <f>COS(RADIANS($B$3))</f>
        <v>0.86602540378443871</v>
      </c>
    </row>
    <row r="51" spans="1:7" x14ac:dyDescent="0.35">
      <c r="A51" s="1" t="s">
        <v>30</v>
      </c>
      <c r="B51">
        <f>SIN(RADIANS($B$3))</f>
        <v>0.49999999999999994</v>
      </c>
      <c r="E51" s="1"/>
    </row>
    <row r="52" spans="1:7" x14ac:dyDescent="0.35">
      <c r="A52" s="5" t="s">
        <v>31</v>
      </c>
      <c r="E52" s="5" t="s">
        <v>32</v>
      </c>
    </row>
    <row r="53" spans="1:7" x14ac:dyDescent="0.35">
      <c r="A53">
        <f>B50^2</f>
        <v>0.75000000000000011</v>
      </c>
      <c r="B53">
        <f>B51^2</f>
        <v>0.24999999999999994</v>
      </c>
      <c r="C53">
        <f>2*B50*B51</f>
        <v>0.8660254037844386</v>
      </c>
      <c r="E53">
        <f>B50^2</f>
        <v>0.75000000000000011</v>
      </c>
      <c r="F53">
        <f>B51^2</f>
        <v>0.24999999999999994</v>
      </c>
      <c r="G53">
        <f>B50*B51</f>
        <v>0.4330127018922193</v>
      </c>
    </row>
    <row r="54" spans="1:7" x14ac:dyDescent="0.35">
      <c r="A54">
        <f>B51^2</f>
        <v>0.24999999999999994</v>
      </c>
      <c r="B54">
        <f>B50^2</f>
        <v>0.75000000000000011</v>
      </c>
      <c r="C54">
        <f>-2*B50*B51</f>
        <v>-0.8660254037844386</v>
      </c>
      <c r="E54">
        <f>B51^2</f>
        <v>0.24999999999999994</v>
      </c>
      <c r="F54">
        <f>B50^2</f>
        <v>0.75000000000000011</v>
      </c>
      <c r="G54">
        <f>-B50*B51</f>
        <v>-0.4330127018922193</v>
      </c>
    </row>
    <row r="55" spans="1:7" x14ac:dyDescent="0.35">
      <c r="A55">
        <f>-B50*B51</f>
        <v>-0.4330127018922193</v>
      </c>
      <c r="B55">
        <f>B50*B51</f>
        <v>0.4330127018922193</v>
      </c>
      <c r="C55">
        <f>B50^2-B51^2</f>
        <v>0.50000000000000022</v>
      </c>
      <c r="E55">
        <f>-2*B50*B51</f>
        <v>-0.8660254037844386</v>
      </c>
      <c r="F55">
        <f>2*B50*B51</f>
        <v>0.8660254037844386</v>
      </c>
      <c r="G55">
        <f>B50^2-B51^2</f>
        <v>0.50000000000000022</v>
      </c>
    </row>
    <row r="57" spans="1:7" x14ac:dyDescent="0.35">
      <c r="A57" s="5" t="s">
        <v>33</v>
      </c>
    </row>
    <row r="58" spans="1:7" x14ac:dyDescent="0.35">
      <c r="A58" cm="1">
        <f t="array" ref="A58:C60">MMULT(MMULT(MINVERSE(A53:C55),A15:C17),E53:G55)</f>
        <v>130829.95407737268</v>
      </c>
      <c r="B58">
        <v>41755.629000834946</v>
      </c>
      <c r="C58">
        <v>70385.630191716278</v>
      </c>
    </row>
    <row r="59" spans="1:7" x14ac:dyDescent="0.35">
      <c r="A59">
        <v>41755.629000834975</v>
      </c>
      <c r="B59">
        <v>21617.596715836349</v>
      </c>
      <c r="C59">
        <v>24195.045690558611</v>
      </c>
    </row>
    <row r="60" spans="1:7" x14ac:dyDescent="0.35">
      <c r="A60">
        <v>70385.630191716307</v>
      </c>
      <c r="B60">
        <v>24195.0456905586</v>
      </c>
      <c r="C60">
        <v>43902.219593654328</v>
      </c>
    </row>
    <row r="63" spans="1:7" x14ac:dyDescent="0.35">
      <c r="A63" s="1" t="s">
        <v>34</v>
      </c>
      <c r="B63">
        <f>COS(RADIANS(-$B$3))</f>
        <v>0.86602540378443871</v>
      </c>
    </row>
    <row r="64" spans="1:7" x14ac:dyDescent="0.35">
      <c r="A64" s="1" t="s">
        <v>35</v>
      </c>
      <c r="B64">
        <f>SIN(RADIANS(-$B$3))</f>
        <v>-0.49999999999999994</v>
      </c>
    </row>
    <row r="65" spans="1:7" x14ac:dyDescent="0.35">
      <c r="A65" s="6" t="s">
        <v>36</v>
      </c>
      <c r="E65" s="6" t="s">
        <v>37</v>
      </c>
    </row>
    <row r="66" spans="1:7" x14ac:dyDescent="0.35">
      <c r="A66">
        <f>B63^2</f>
        <v>0.75000000000000011</v>
      </c>
      <c r="B66">
        <f>B64^2</f>
        <v>0.24999999999999994</v>
      </c>
      <c r="C66">
        <f>2*B63*B64</f>
        <v>-0.8660254037844386</v>
      </c>
      <c r="E66">
        <f>B63^2</f>
        <v>0.75000000000000011</v>
      </c>
      <c r="F66">
        <f>B64^2</f>
        <v>0.24999999999999994</v>
      </c>
      <c r="G66">
        <f>B63*B64</f>
        <v>-0.4330127018922193</v>
      </c>
    </row>
    <row r="67" spans="1:7" x14ac:dyDescent="0.35">
      <c r="A67">
        <f>B64^2</f>
        <v>0.24999999999999994</v>
      </c>
      <c r="B67">
        <f>B63^2</f>
        <v>0.75000000000000011</v>
      </c>
      <c r="C67">
        <f>-2*B63*B64</f>
        <v>0.8660254037844386</v>
      </c>
      <c r="E67">
        <f>B64^2</f>
        <v>0.24999999999999994</v>
      </c>
      <c r="F67">
        <f>B63^2</f>
        <v>0.75000000000000011</v>
      </c>
      <c r="G67">
        <f>-B63*B64</f>
        <v>0.4330127018922193</v>
      </c>
    </row>
    <row r="68" spans="1:7" x14ac:dyDescent="0.35">
      <c r="A68">
        <f>-B63*B64</f>
        <v>0.4330127018922193</v>
      </c>
      <c r="B68">
        <f>B63*B64</f>
        <v>-0.4330127018922193</v>
      </c>
      <c r="C68">
        <f>B63^2-B64^2</f>
        <v>0.50000000000000022</v>
      </c>
      <c r="E68">
        <f>-2*B63*B64</f>
        <v>0.8660254037844386</v>
      </c>
      <c r="F68">
        <f>2*B63*B64</f>
        <v>-0.8660254037844386</v>
      </c>
      <c r="G68">
        <f>B63^2-B64^2</f>
        <v>0.50000000000000022</v>
      </c>
    </row>
    <row r="70" spans="1:7" x14ac:dyDescent="0.35">
      <c r="A70" s="6" t="s">
        <v>38</v>
      </c>
    </row>
    <row r="71" spans="1:7" x14ac:dyDescent="0.35">
      <c r="A71" cm="1">
        <f t="array" ref="A71:C73">MMULT(MMULT(MINVERSE(A66:C68),A15:C17),E66:G68)</f>
        <v>130829.95407737268</v>
      </c>
      <c r="B71">
        <v>41755.629000834946</v>
      </c>
      <c r="C71">
        <v>-70385.630191716278</v>
      </c>
    </row>
    <row r="72" spans="1:7" x14ac:dyDescent="0.35">
      <c r="A72">
        <v>41755.629000834975</v>
      </c>
      <c r="B72">
        <v>21617.596715836349</v>
      </c>
      <c r="C72">
        <v>-24195.045690558611</v>
      </c>
    </row>
    <row r="73" spans="1:7" x14ac:dyDescent="0.35">
      <c r="A73">
        <v>-70385.630191716307</v>
      </c>
      <c r="B73">
        <v>-24195.0456905586</v>
      </c>
      <c r="C73">
        <v>43902.219593654328</v>
      </c>
    </row>
    <row r="75" spans="1:7" x14ac:dyDescent="0.35">
      <c r="A75" s="7" t="s">
        <v>39</v>
      </c>
    </row>
    <row r="76" spans="1:7" x14ac:dyDescent="0.35">
      <c r="A76">
        <f t="shared" ref="A76:C78" si="0" xml:space="preserve"> 2*$B$7*(A32+A45+A58+A71)</f>
        <v>91.522650206858117</v>
      </c>
      <c r="B76">
        <f t="shared" si="0"/>
        <v>37.037415216481136</v>
      </c>
      <c r="C76">
        <f t="shared" si="0"/>
        <v>0</v>
      </c>
    </row>
    <row r="77" spans="1:7" x14ac:dyDescent="0.35">
      <c r="A77">
        <f t="shared" si="0"/>
        <v>37.037415216481143</v>
      </c>
      <c r="B77">
        <f t="shared" si="0"/>
        <v>23.169566396082779</v>
      </c>
      <c r="C77">
        <f t="shared" si="0"/>
        <v>0</v>
      </c>
    </row>
    <row r="78" spans="1:7" x14ac:dyDescent="0.35">
      <c r="A78">
        <f t="shared" si="0"/>
        <v>0</v>
      </c>
      <c r="B78">
        <f t="shared" si="0"/>
        <v>0</v>
      </c>
      <c r="C78">
        <f t="shared" si="0"/>
        <v>38.754687690736631</v>
      </c>
    </row>
    <row r="80" spans="1:7" x14ac:dyDescent="0.35">
      <c r="A80" s="1" t="s">
        <v>40</v>
      </c>
      <c r="B80">
        <f>8*$B$7</f>
        <v>8.0000000000000004E-4</v>
      </c>
    </row>
    <row r="81" spans="1:12" x14ac:dyDescent="0.35">
      <c r="A81" s="7" t="s">
        <v>41</v>
      </c>
      <c r="E81" s="7" t="s">
        <v>42</v>
      </c>
    </row>
    <row r="82" spans="1:12" x14ac:dyDescent="0.35">
      <c r="A82">
        <f t="shared" ref="A82:C84" si="1" xml:space="preserve"> A76/$B$80</f>
        <v>114403.31275857265</v>
      </c>
      <c r="B82">
        <f t="shared" si="1"/>
        <v>46296.769020601416</v>
      </c>
      <c r="C82">
        <f t="shared" si="1"/>
        <v>0</v>
      </c>
      <c r="E82" s="1" t="s">
        <v>43</v>
      </c>
      <c r="F82">
        <f>1/A87</f>
        <v>40396.202392992469</v>
      </c>
    </row>
    <row r="83" spans="1:12" x14ac:dyDescent="0.35">
      <c r="A83">
        <f t="shared" si="1"/>
        <v>46296.76902060143</v>
      </c>
      <c r="B83">
        <f t="shared" si="1"/>
        <v>28961.957995103472</v>
      </c>
      <c r="C83">
        <f t="shared" si="1"/>
        <v>0</v>
      </c>
      <c r="E83" s="1" t="s">
        <v>44</v>
      </c>
      <c r="F83">
        <f>1/B88</f>
        <v>10226.566772034996</v>
      </c>
    </row>
    <row r="84" spans="1:12" x14ac:dyDescent="0.35">
      <c r="A84">
        <f t="shared" si="1"/>
        <v>0</v>
      </c>
      <c r="B84">
        <f t="shared" si="1"/>
        <v>0</v>
      </c>
      <c r="C84">
        <f t="shared" si="1"/>
        <v>48443.359613420784</v>
      </c>
      <c r="E84" s="1" t="s">
        <v>45</v>
      </c>
      <c r="F84">
        <f>1/C89</f>
        <v>48443.359613420784</v>
      </c>
    </row>
    <row r="85" spans="1:12" x14ac:dyDescent="0.35">
      <c r="E85" s="1" t="s">
        <v>46</v>
      </c>
      <c r="F85">
        <f>-B87/A87</f>
        <v>1.5985372614803426</v>
      </c>
    </row>
    <row r="86" spans="1:12" x14ac:dyDescent="0.35">
      <c r="A86" s="7" t="s">
        <v>47</v>
      </c>
      <c r="E86" s="1" t="s">
        <v>48</v>
      </c>
      <c r="F86">
        <f>-B87/B88</f>
        <v>0.40468031829027817</v>
      </c>
    </row>
    <row r="87" spans="1:12" x14ac:dyDescent="0.35">
      <c r="A87" cm="1">
        <f t="array" ref="A87:C89">MINVERSE(A82:C84)</f>
        <v>2.4754802203225668E-5</v>
      </c>
      <c r="B87">
        <v>-3.9571473722431912E-5</v>
      </c>
      <c r="C87">
        <v>0</v>
      </c>
    </row>
    <row r="88" spans="1:12" x14ac:dyDescent="0.35">
      <c r="A88">
        <v>-3.9571473722431926E-5</v>
      </c>
      <c r="B88">
        <v>9.7784527524383331E-5</v>
      </c>
      <c r="C88">
        <v>0</v>
      </c>
    </row>
    <row r="89" spans="1:12" x14ac:dyDescent="0.35">
      <c r="A89">
        <v>0</v>
      </c>
      <c r="B89">
        <v>0</v>
      </c>
      <c r="C89">
        <v>2.0642664092251754E-5</v>
      </c>
      <c r="D89" s="7" t="s">
        <v>49</v>
      </c>
      <c r="E89" s="1"/>
      <c r="F89" s="7" t="s">
        <v>50</v>
      </c>
      <c r="I89" s="1" t="s">
        <v>2</v>
      </c>
      <c r="J89" s="1" t="s">
        <v>51</v>
      </c>
      <c r="K89" s="1" t="s">
        <v>52</v>
      </c>
      <c r="L89" s="1" t="s">
        <v>53</v>
      </c>
    </row>
    <row r="90" spans="1:12" x14ac:dyDescent="0.35">
      <c r="D90" s="1" t="s">
        <v>54</v>
      </c>
      <c r="E90">
        <f>$B$4</f>
        <v>1799</v>
      </c>
      <c r="F90" s="1" t="s">
        <v>55</v>
      </c>
      <c r="G90" cm="1">
        <f t="array" ref="G90:G92">MMULT(A87:C89,E90:E92)</f>
        <v>3.3374733573877179E-2</v>
      </c>
      <c r="H90" s="1" t="s">
        <v>56</v>
      </c>
      <c r="I90" cm="1">
        <f t="array" ref="I90:I92">MMULT(E27:G29,G90:G92)</f>
        <v>1.2402717697902558E-2</v>
      </c>
      <c r="J90" cm="1">
        <f t="array" ref="J90:J92">MMULT(E40:G42,$G$90:$G$92)</f>
        <v>-9.0476130510865928E-4</v>
      </c>
      <c r="K90" cm="1">
        <f t="array" ref="K90:K92">MMULT(E53:G55,$G$90:$G$92)</f>
        <v>2.0134285090121253E-2</v>
      </c>
      <c r="L90" cm="1">
        <f t="array" ref="L90:L92">MMULT(E66:G68,$G$90:$G$92)</f>
        <v>8.1208930383050628E-3</v>
      </c>
    </row>
    <row r="91" spans="1:12" x14ac:dyDescent="0.35">
      <c r="D91" s="1" t="s">
        <v>57</v>
      </c>
      <c r="E91">
        <f>$B$5</f>
        <v>282</v>
      </c>
      <c r="F91" s="1" t="s">
        <v>58</v>
      </c>
      <c r="G91">
        <v>-4.3613844464778929E-2</v>
      </c>
      <c r="H91" s="1" t="s">
        <v>59</v>
      </c>
      <c r="I91">
        <v>-2.2641828588804307E-2</v>
      </c>
      <c r="J91">
        <v>-9.3343495857930916E-3</v>
      </c>
      <c r="K91">
        <v>-3.0373395981023003E-2</v>
      </c>
      <c r="L91">
        <v>-1.8360003929206808E-2</v>
      </c>
    </row>
    <row r="92" spans="1:12" x14ac:dyDescent="0.35">
      <c r="D92" s="1" t="s">
        <v>60</v>
      </c>
      <c r="E92">
        <f>$B$6</f>
        <v>672</v>
      </c>
      <c r="F92" s="1" t="s">
        <v>61</v>
      </c>
      <c r="G92">
        <v>1.3871870269993179E-2</v>
      </c>
      <c r="H92" s="1" t="s">
        <v>62</v>
      </c>
      <c r="I92">
        <v>-6.9939614731285321E-2</v>
      </c>
      <c r="J92">
        <v>7.7772822853615836E-2</v>
      </c>
      <c r="K92">
        <v>-5.9738129247720324E-2</v>
      </c>
      <c r="L92">
        <v>7.3609999517713506E-2</v>
      </c>
    </row>
    <row r="93" spans="1:12" x14ac:dyDescent="0.35">
      <c r="H93" s="1" t="s">
        <v>63</v>
      </c>
      <c r="I93" cm="1">
        <f t="array" ref="I93:I95">MMULT(A15:C17,I90:I92)</f>
        <v>2756.3478472562219</v>
      </c>
      <c r="J93" cm="1">
        <f t="array" ref="J93:J95">MMULT(A15:C17,J90:J92)</f>
        <v>-220.33483426899821</v>
      </c>
      <c r="K93" cm="1">
        <f t="array" ref="K93:K95">MMULT(A15:C17,K90:K92)</f>
        <v>4485.7830582571032</v>
      </c>
      <c r="L93" cm="1">
        <f t="array" ref="L93:L95">MMULT(A15:C17,L90:L92)</f>
        <v>1798.5681425753125</v>
      </c>
    </row>
    <row r="94" spans="1:12" x14ac:dyDescent="0.35">
      <c r="H94" s="1" t="s">
        <v>64</v>
      </c>
      <c r="I94">
        <v>-137.05453908741509</v>
      </c>
      <c r="J94">
        <v>-67.054162478199402</v>
      </c>
      <c r="K94">
        <v>-177.72434808071688</v>
      </c>
      <c r="L94">
        <v>-114.53116417330634</v>
      </c>
    </row>
    <row r="95" spans="1:12" x14ac:dyDescent="0.35">
      <c r="H95" s="1" t="s">
        <v>65</v>
      </c>
      <c r="I95">
        <v>-272.76449745201273</v>
      </c>
      <c r="J95">
        <v>303.31400912910175</v>
      </c>
      <c r="K95">
        <v>-232.97870406610926</v>
      </c>
      <c r="L95">
        <v>287.07899811908266</v>
      </c>
    </row>
    <row r="99" spans="1:1" x14ac:dyDescent="0.35">
      <c r="A99" s="14" t="s">
        <v>69</v>
      </c>
    </row>
    <row r="100" spans="1:1" x14ac:dyDescent="0.35">
      <c r="A100" s="9" t="s">
        <v>70</v>
      </c>
    </row>
    <row r="101" spans="1:1" x14ac:dyDescent="0.35">
      <c r="A101" s="10"/>
    </row>
    <row r="102" spans="1:1" x14ac:dyDescent="0.35">
      <c r="A102" s="11" t="s">
        <v>71</v>
      </c>
    </row>
    <row r="103" spans="1:1" x14ac:dyDescent="0.35">
      <c r="A103" s="11" t="s">
        <v>72</v>
      </c>
    </row>
    <row r="104" spans="1:1" x14ac:dyDescent="0.35">
      <c r="A104" s="11" t="s">
        <v>73</v>
      </c>
    </row>
    <row r="105" spans="1:1" x14ac:dyDescent="0.35">
      <c r="A105" s="9" t="s">
        <v>74</v>
      </c>
    </row>
    <row r="106" spans="1:1" x14ac:dyDescent="0.35">
      <c r="A106" s="9" t="s">
        <v>75</v>
      </c>
    </row>
    <row r="107" spans="1:1" x14ac:dyDescent="0.35">
      <c r="A107" s="9" t="s">
        <v>76</v>
      </c>
    </row>
    <row r="108" spans="1:1" x14ac:dyDescent="0.35">
      <c r="A108" s="9" t="s">
        <v>77</v>
      </c>
    </row>
    <row r="109" spans="1:1" x14ac:dyDescent="0.35">
      <c r="A109" s="10"/>
    </row>
    <row r="110" spans="1:1" x14ac:dyDescent="0.35">
      <c r="A110" s="9" t="s">
        <v>78</v>
      </c>
    </row>
    <row r="111" spans="1:1" x14ac:dyDescent="0.35">
      <c r="A111" s="9" t="s">
        <v>79</v>
      </c>
    </row>
    <row r="112" spans="1:1" x14ac:dyDescent="0.35">
      <c r="A112" s="9" t="s">
        <v>80</v>
      </c>
    </row>
    <row r="113" spans="1:1" x14ac:dyDescent="0.35">
      <c r="A113" s="10"/>
    </row>
    <row r="114" spans="1:1" x14ac:dyDescent="0.35">
      <c r="A114" s="9" t="s">
        <v>81</v>
      </c>
    </row>
    <row r="115" spans="1:1" x14ac:dyDescent="0.35">
      <c r="A115" s="10"/>
    </row>
    <row r="116" spans="1:1" x14ac:dyDescent="0.35">
      <c r="A116" s="11" t="s">
        <v>71</v>
      </c>
    </row>
    <row r="117" spans="1:1" x14ac:dyDescent="0.35">
      <c r="A117" s="11" t="s">
        <v>82</v>
      </c>
    </row>
    <row r="118" spans="1:1" x14ac:dyDescent="0.35">
      <c r="A118" s="11" t="s">
        <v>73</v>
      </c>
    </row>
    <row r="119" spans="1:1" x14ac:dyDescent="0.35">
      <c r="A119" s="9" t="s">
        <v>83</v>
      </c>
    </row>
    <row r="120" spans="1:1" x14ac:dyDescent="0.35">
      <c r="A120" s="9" t="s">
        <v>84</v>
      </c>
    </row>
    <row r="121" spans="1:1" x14ac:dyDescent="0.35">
      <c r="A121" s="9" t="s">
        <v>85</v>
      </c>
    </row>
    <row r="122" spans="1:1" x14ac:dyDescent="0.35">
      <c r="A122" s="10"/>
    </row>
    <row r="123" spans="1:1" x14ac:dyDescent="0.35">
      <c r="A123" s="9" t="s">
        <v>86</v>
      </c>
    </row>
    <row r="124" spans="1:1" x14ac:dyDescent="0.35">
      <c r="A124" s="10"/>
    </row>
    <row r="125" spans="1:1" x14ac:dyDescent="0.35">
      <c r="A125" s="11" t="s">
        <v>71</v>
      </c>
    </row>
    <row r="126" spans="1:1" x14ac:dyDescent="0.35">
      <c r="A126" s="11" t="s">
        <v>87</v>
      </c>
    </row>
    <row r="127" spans="1:1" x14ac:dyDescent="0.35">
      <c r="A127" s="11" t="s">
        <v>73</v>
      </c>
    </row>
    <row r="128" spans="1:1" x14ac:dyDescent="0.35">
      <c r="A128" s="9" t="s">
        <v>88</v>
      </c>
    </row>
    <row r="129" spans="1:1" x14ac:dyDescent="0.35">
      <c r="A129" s="10"/>
    </row>
    <row r="130" spans="1:1" x14ac:dyDescent="0.35">
      <c r="A130" s="9" t="s">
        <v>89</v>
      </c>
    </row>
    <row r="131" spans="1:1" x14ac:dyDescent="0.35">
      <c r="A131" s="9" t="s">
        <v>90</v>
      </c>
    </row>
    <row r="132" spans="1:1" x14ac:dyDescent="0.35">
      <c r="A132" s="9" t="s">
        <v>91</v>
      </c>
    </row>
    <row r="133" spans="1:1" x14ac:dyDescent="0.35">
      <c r="A133" s="9" t="s">
        <v>92</v>
      </c>
    </row>
    <row r="134" spans="1:1" x14ac:dyDescent="0.35">
      <c r="A134" s="9" t="s">
        <v>93</v>
      </c>
    </row>
    <row r="135" spans="1:1" x14ac:dyDescent="0.35">
      <c r="A135" s="10"/>
    </row>
    <row r="136" spans="1:1" x14ac:dyDescent="0.35">
      <c r="A136" s="9" t="s">
        <v>94</v>
      </c>
    </row>
    <row r="137" spans="1:1" x14ac:dyDescent="0.35">
      <c r="A137" s="9" t="s">
        <v>95</v>
      </c>
    </row>
    <row r="138" spans="1:1" x14ac:dyDescent="0.35">
      <c r="A138" s="9" t="s">
        <v>96</v>
      </c>
    </row>
    <row r="139" spans="1:1" x14ac:dyDescent="0.35">
      <c r="A139" s="10"/>
    </row>
    <row r="140" spans="1:1" x14ac:dyDescent="0.35">
      <c r="A140" s="9" t="s">
        <v>97</v>
      </c>
    </row>
    <row r="141" spans="1:1" x14ac:dyDescent="0.35">
      <c r="A141" s="9" t="s">
        <v>98</v>
      </c>
    </row>
    <row r="142" spans="1:1" x14ac:dyDescent="0.35">
      <c r="A142" s="9" t="s">
        <v>99</v>
      </c>
    </row>
    <row r="143" spans="1:1" x14ac:dyDescent="0.35">
      <c r="A143" s="10"/>
    </row>
    <row r="144" spans="1:1" x14ac:dyDescent="0.35">
      <c r="A144" s="11" t="s">
        <v>71</v>
      </c>
    </row>
    <row r="145" spans="1:1" x14ac:dyDescent="0.35">
      <c r="A145" s="11" t="s">
        <v>100</v>
      </c>
    </row>
    <row r="146" spans="1:1" x14ac:dyDescent="0.35">
      <c r="A146" s="11" t="s">
        <v>73</v>
      </c>
    </row>
    <row r="147" spans="1:1" x14ac:dyDescent="0.35">
      <c r="A147" s="12" t="s">
        <v>101</v>
      </c>
    </row>
    <row r="148" spans="1:1" x14ac:dyDescent="0.35">
      <c r="A148" s="9" t="s">
        <v>102</v>
      </c>
    </row>
    <row r="149" spans="1:1" x14ac:dyDescent="0.35">
      <c r="A149" s="10"/>
    </row>
    <row r="150" spans="1:1" x14ac:dyDescent="0.35">
      <c r="A150" s="11" t="s">
        <v>103</v>
      </c>
    </row>
    <row r="151" spans="1:1" x14ac:dyDescent="0.35">
      <c r="A151" s="11" t="s">
        <v>104</v>
      </c>
    </row>
    <row r="152" spans="1:1" x14ac:dyDescent="0.35">
      <c r="A152" s="9" t="s">
        <v>105</v>
      </c>
    </row>
    <row r="153" spans="1:1" x14ac:dyDescent="0.35">
      <c r="A153" s="10"/>
    </row>
    <row r="154" spans="1:1" x14ac:dyDescent="0.35">
      <c r="A154" s="11" t="s">
        <v>106</v>
      </c>
    </row>
    <row r="155" spans="1:1" x14ac:dyDescent="0.35">
      <c r="A155" s="9" t="s">
        <v>107</v>
      </c>
    </row>
    <row r="156" spans="1:1" x14ac:dyDescent="0.35">
      <c r="A156" s="10"/>
    </row>
    <row r="157" spans="1:1" x14ac:dyDescent="0.35">
      <c r="A157" s="12" t="s">
        <v>108</v>
      </c>
    </row>
    <row r="158" spans="1:1" x14ac:dyDescent="0.35">
      <c r="A158" s="9" t="s">
        <v>109</v>
      </c>
    </row>
    <row r="159" spans="1:1" x14ac:dyDescent="0.35">
      <c r="A159" s="10"/>
    </row>
    <row r="160" spans="1:1" x14ac:dyDescent="0.35">
      <c r="A160" s="9" t="s">
        <v>110</v>
      </c>
    </row>
    <row r="161" spans="1:1" x14ac:dyDescent="0.35">
      <c r="A161" s="9" t="s">
        <v>111</v>
      </c>
    </row>
    <row r="162" spans="1:1" x14ac:dyDescent="0.35">
      <c r="A162" s="10"/>
    </row>
    <row r="163" spans="1:1" x14ac:dyDescent="0.35">
      <c r="A163" s="9" t="s">
        <v>112</v>
      </c>
    </row>
    <row r="164" spans="1:1" x14ac:dyDescent="0.35">
      <c r="A164" s="9" t="s">
        <v>113</v>
      </c>
    </row>
    <row r="165" spans="1:1" x14ac:dyDescent="0.35">
      <c r="A165" s="9" t="s">
        <v>114</v>
      </c>
    </row>
    <row r="166" spans="1:1" x14ac:dyDescent="0.35">
      <c r="A166" s="10"/>
    </row>
    <row r="167" spans="1:1" x14ac:dyDescent="0.35">
      <c r="A167" s="9" t="s">
        <v>115</v>
      </c>
    </row>
    <row r="168" spans="1:1" x14ac:dyDescent="0.35">
      <c r="A168" s="9" t="s">
        <v>116</v>
      </c>
    </row>
    <row r="169" spans="1:1" x14ac:dyDescent="0.35">
      <c r="A169" s="9" t="s">
        <v>117</v>
      </c>
    </row>
    <row r="170" spans="1:1" x14ac:dyDescent="0.35">
      <c r="A170" s="10"/>
    </row>
    <row r="171" spans="1:1" x14ac:dyDescent="0.35">
      <c r="A171" s="9" t="s">
        <v>118</v>
      </c>
    </row>
    <row r="172" spans="1:1" x14ac:dyDescent="0.35">
      <c r="A172" s="9" t="s">
        <v>119</v>
      </c>
    </row>
    <row r="173" spans="1:1" x14ac:dyDescent="0.35">
      <c r="A173" s="12" t="s">
        <v>120</v>
      </c>
    </row>
    <row r="174" spans="1:1" x14ac:dyDescent="0.35">
      <c r="A174" s="10"/>
    </row>
    <row r="175" spans="1:1" x14ac:dyDescent="0.35">
      <c r="A175" s="11" t="s">
        <v>121</v>
      </c>
    </row>
    <row r="176" spans="1:1" x14ac:dyDescent="0.35">
      <c r="A176" s="9" t="s">
        <v>122</v>
      </c>
    </row>
    <row r="177" spans="1:1" x14ac:dyDescent="0.35">
      <c r="A177" s="10"/>
    </row>
    <row r="178" spans="1:1" x14ac:dyDescent="0.35">
      <c r="A178" s="11" t="s">
        <v>123</v>
      </c>
    </row>
    <row r="179" spans="1:1" x14ac:dyDescent="0.35">
      <c r="A179" s="9" t="s">
        <v>124</v>
      </c>
    </row>
    <row r="180" spans="1:1" x14ac:dyDescent="0.35">
      <c r="A180" s="9" t="s">
        <v>125</v>
      </c>
    </row>
    <row r="181" spans="1:1" x14ac:dyDescent="0.35">
      <c r="A181" s="10"/>
    </row>
    <row r="182" spans="1:1" x14ac:dyDescent="0.35">
      <c r="A182" s="11" t="s">
        <v>126</v>
      </c>
    </row>
    <row r="183" spans="1:1" x14ac:dyDescent="0.35">
      <c r="A183" s="9" t="s">
        <v>127</v>
      </c>
    </row>
    <row r="184" spans="1:1" x14ac:dyDescent="0.35">
      <c r="A184" s="9" t="s">
        <v>128</v>
      </c>
    </row>
    <row r="185" spans="1:1" x14ac:dyDescent="0.35">
      <c r="A185" s="9" t="s">
        <v>129</v>
      </c>
    </row>
    <row r="186" spans="1:1" x14ac:dyDescent="0.35">
      <c r="A186" s="9" t="s">
        <v>130</v>
      </c>
    </row>
    <row r="187" spans="1:1" x14ac:dyDescent="0.35">
      <c r="A187" s="9" t="s">
        <v>131</v>
      </c>
    </row>
    <row r="188" spans="1:1" x14ac:dyDescent="0.35">
      <c r="A188" s="10"/>
    </row>
    <row r="189" spans="1:1" x14ac:dyDescent="0.35">
      <c r="A189" s="11" t="s">
        <v>132</v>
      </c>
    </row>
    <row r="190" spans="1:1" x14ac:dyDescent="0.35">
      <c r="A190" s="9" t="s">
        <v>133</v>
      </c>
    </row>
    <row r="191" spans="1:1" x14ac:dyDescent="0.35">
      <c r="A191" s="9" t="s">
        <v>134</v>
      </c>
    </row>
    <row r="192" spans="1:1" x14ac:dyDescent="0.35">
      <c r="A192" s="9" t="s">
        <v>135</v>
      </c>
    </row>
    <row r="193" spans="1:1" x14ac:dyDescent="0.35">
      <c r="A193" s="9" t="s">
        <v>136</v>
      </c>
    </row>
    <row r="194" spans="1:1" x14ac:dyDescent="0.35">
      <c r="A194" s="10"/>
    </row>
    <row r="195" spans="1:1" x14ac:dyDescent="0.35">
      <c r="A195" s="11" t="s">
        <v>137</v>
      </c>
    </row>
    <row r="196" spans="1:1" x14ac:dyDescent="0.35">
      <c r="A196" s="9" t="s">
        <v>138</v>
      </c>
    </row>
    <row r="197" spans="1:1" x14ac:dyDescent="0.35">
      <c r="A197" s="9" t="s">
        <v>139</v>
      </c>
    </row>
    <row r="198" spans="1:1" x14ac:dyDescent="0.35">
      <c r="A198" s="10"/>
    </row>
    <row r="199" spans="1:1" x14ac:dyDescent="0.35">
      <c r="A199" s="9" t="s">
        <v>140</v>
      </c>
    </row>
    <row r="200" spans="1:1" x14ac:dyDescent="0.35">
      <c r="A200" s="9" t="s">
        <v>116</v>
      </c>
    </row>
    <row r="201" spans="1:1" x14ac:dyDescent="0.35">
      <c r="A201" s="9" t="s">
        <v>117</v>
      </c>
    </row>
    <row r="202" spans="1:1" x14ac:dyDescent="0.35">
      <c r="A202" s="10"/>
    </row>
    <row r="203" spans="1:1" x14ac:dyDescent="0.35">
      <c r="A203" s="9" t="s">
        <v>141</v>
      </c>
    </row>
    <row r="204" spans="1:1" x14ac:dyDescent="0.35">
      <c r="A204" s="9" t="s">
        <v>142</v>
      </c>
    </row>
    <row r="205" spans="1:1" x14ac:dyDescent="0.35">
      <c r="A205" s="10"/>
    </row>
    <row r="206" spans="1:1" x14ac:dyDescent="0.35">
      <c r="A206" s="9" t="s">
        <v>143</v>
      </c>
    </row>
    <row r="207" spans="1:1" x14ac:dyDescent="0.35">
      <c r="A207" s="9" t="s">
        <v>144</v>
      </c>
    </row>
    <row r="208" spans="1:1" x14ac:dyDescent="0.35">
      <c r="A208" s="9" t="s">
        <v>145</v>
      </c>
    </row>
    <row r="209" spans="1:1" x14ac:dyDescent="0.35">
      <c r="A209" s="12" t="s">
        <v>120</v>
      </c>
    </row>
    <row r="210" spans="1:1" x14ac:dyDescent="0.35">
      <c r="A210" s="10"/>
    </row>
    <row r="211" spans="1:1" x14ac:dyDescent="0.35">
      <c r="A211" s="11" t="s">
        <v>71</v>
      </c>
    </row>
    <row r="212" spans="1:1" x14ac:dyDescent="0.35">
      <c r="A212" s="11" t="s">
        <v>146</v>
      </c>
    </row>
    <row r="213" spans="1:1" x14ac:dyDescent="0.35">
      <c r="A213" s="11" t="s">
        <v>73</v>
      </c>
    </row>
    <row r="214" spans="1:1" x14ac:dyDescent="0.35">
      <c r="A214" s="9" t="s">
        <v>147</v>
      </c>
    </row>
    <row r="215" spans="1:1" x14ac:dyDescent="0.35">
      <c r="A215" s="10"/>
    </row>
    <row r="216" spans="1:1" x14ac:dyDescent="0.35">
      <c r="A216" s="9" t="s">
        <v>148</v>
      </c>
    </row>
    <row r="217" spans="1:1" x14ac:dyDescent="0.35">
      <c r="A217" s="9" t="s">
        <v>149</v>
      </c>
    </row>
    <row r="218" spans="1:1" x14ac:dyDescent="0.35">
      <c r="A218" s="10"/>
    </row>
    <row r="219" spans="1:1" x14ac:dyDescent="0.35">
      <c r="A219" s="9" t="s">
        <v>150</v>
      </c>
    </row>
    <row r="220" spans="1:1" x14ac:dyDescent="0.35">
      <c r="A220" s="9" t="s">
        <v>151</v>
      </c>
    </row>
    <row r="221" spans="1:1" x14ac:dyDescent="0.35">
      <c r="A221" s="10"/>
    </row>
    <row r="222" spans="1:1" x14ac:dyDescent="0.35">
      <c r="A222" s="9" t="s">
        <v>152</v>
      </c>
    </row>
    <row r="223" spans="1:1" x14ac:dyDescent="0.35">
      <c r="A223" s="9" t="s">
        <v>153</v>
      </c>
    </row>
    <row r="224" spans="1:1" x14ac:dyDescent="0.35">
      <c r="A224" s="10"/>
    </row>
    <row r="225" spans="1:1" x14ac:dyDescent="0.35">
      <c r="A225" s="9" t="s">
        <v>154</v>
      </c>
    </row>
    <row r="226" spans="1:1" x14ac:dyDescent="0.35">
      <c r="A226" s="9" t="s">
        <v>155</v>
      </c>
    </row>
    <row r="227" spans="1:1" x14ac:dyDescent="0.35">
      <c r="A227" s="10"/>
    </row>
    <row r="228" spans="1:1" x14ac:dyDescent="0.35">
      <c r="A228" s="9" t="s">
        <v>156</v>
      </c>
    </row>
    <row r="229" spans="1:1" x14ac:dyDescent="0.35">
      <c r="A229" s="9" t="s">
        <v>157</v>
      </c>
    </row>
    <row r="230" spans="1:1" x14ac:dyDescent="0.35">
      <c r="A230" s="10"/>
    </row>
    <row r="231" spans="1:1" x14ac:dyDescent="0.35">
      <c r="A231" s="11" t="s">
        <v>71</v>
      </c>
    </row>
    <row r="232" spans="1:1" x14ac:dyDescent="0.35">
      <c r="A232" s="11" t="s">
        <v>158</v>
      </c>
    </row>
    <row r="233" spans="1:1" x14ac:dyDescent="0.35">
      <c r="A233" s="11" t="s">
        <v>73</v>
      </c>
    </row>
    <row r="234" spans="1:1" x14ac:dyDescent="0.35">
      <c r="A234" s="9" t="s">
        <v>159</v>
      </c>
    </row>
    <row r="235" spans="1:1" x14ac:dyDescent="0.35">
      <c r="A235" s="9" t="s">
        <v>160</v>
      </c>
    </row>
    <row r="236" spans="1:1" x14ac:dyDescent="0.35">
      <c r="A236" s="9" t="s">
        <v>161</v>
      </c>
    </row>
    <row r="237" spans="1:1" x14ac:dyDescent="0.35">
      <c r="A237" s="9" t="s">
        <v>162</v>
      </c>
    </row>
    <row r="238" spans="1:1" x14ac:dyDescent="0.35">
      <c r="A238" s="9" t="s">
        <v>163</v>
      </c>
    </row>
    <row r="239" spans="1:1" x14ac:dyDescent="0.35">
      <c r="A239" s="9" t="s">
        <v>164</v>
      </c>
    </row>
    <row r="240" spans="1:1" x14ac:dyDescent="0.35">
      <c r="A240" s="9" t="s">
        <v>165</v>
      </c>
    </row>
    <row r="241" spans="1:1" x14ac:dyDescent="0.35">
      <c r="A241" s="9" t="s">
        <v>166</v>
      </c>
    </row>
    <row r="242" spans="1:1" x14ac:dyDescent="0.35">
      <c r="A242" s="9" t="s">
        <v>167</v>
      </c>
    </row>
    <row r="243" spans="1:1" x14ac:dyDescent="0.35">
      <c r="A243" s="10"/>
    </row>
    <row r="244" spans="1:1" x14ac:dyDescent="0.35">
      <c r="A244" s="11" t="s">
        <v>71</v>
      </c>
    </row>
    <row r="245" spans="1:1" x14ac:dyDescent="0.35">
      <c r="A245" s="11" t="s">
        <v>168</v>
      </c>
    </row>
    <row r="246" spans="1:1" x14ac:dyDescent="0.35">
      <c r="A246" s="11" t="s">
        <v>73</v>
      </c>
    </row>
    <row r="247" spans="1:1" x14ac:dyDescent="0.35">
      <c r="A247" s="9" t="s">
        <v>159</v>
      </c>
    </row>
    <row r="248" spans="1:1" x14ac:dyDescent="0.35">
      <c r="A248" s="9" t="s">
        <v>169</v>
      </c>
    </row>
    <row r="249" spans="1:1" x14ac:dyDescent="0.35">
      <c r="A249" s="9" t="s">
        <v>170</v>
      </c>
    </row>
    <row r="250" spans="1:1" x14ac:dyDescent="0.35">
      <c r="A250" s="9" t="s">
        <v>163</v>
      </c>
    </row>
    <row r="251" spans="1:1" x14ac:dyDescent="0.35">
      <c r="A251" s="9" t="s">
        <v>164</v>
      </c>
    </row>
    <row r="252" spans="1:1" x14ac:dyDescent="0.35">
      <c r="A252" s="9" t="s">
        <v>171</v>
      </c>
    </row>
    <row r="253" spans="1:1" x14ac:dyDescent="0.35">
      <c r="A253" s="9" t="s">
        <v>172</v>
      </c>
    </row>
    <row r="254" spans="1:1" x14ac:dyDescent="0.35">
      <c r="A254" s="9" t="s">
        <v>173</v>
      </c>
    </row>
    <row r="255" spans="1:1" x14ac:dyDescent="0.35">
      <c r="A255" s="10"/>
    </row>
    <row r="256" spans="1:1" x14ac:dyDescent="0.35">
      <c r="A256" s="11" t="s">
        <v>71</v>
      </c>
    </row>
    <row r="257" spans="1:1" x14ac:dyDescent="0.35">
      <c r="A257" s="11" t="s">
        <v>174</v>
      </c>
    </row>
    <row r="258" spans="1:1" x14ac:dyDescent="0.35">
      <c r="A258" s="11" t="s">
        <v>73</v>
      </c>
    </row>
    <row r="259" spans="1:1" x14ac:dyDescent="0.35">
      <c r="A259" s="9" t="s">
        <v>159</v>
      </c>
    </row>
    <row r="260" spans="1:1" x14ac:dyDescent="0.35">
      <c r="A260" s="9" t="s">
        <v>175</v>
      </c>
    </row>
    <row r="261" spans="1:1" x14ac:dyDescent="0.35">
      <c r="A261" s="9" t="s">
        <v>176</v>
      </c>
    </row>
    <row r="262" spans="1:1" x14ac:dyDescent="0.35">
      <c r="A262" s="9" t="s">
        <v>177</v>
      </c>
    </row>
    <row r="263" spans="1:1" x14ac:dyDescent="0.35">
      <c r="A263" s="9" t="s">
        <v>163</v>
      </c>
    </row>
    <row r="264" spans="1:1" x14ac:dyDescent="0.35">
      <c r="A264" s="9" t="s">
        <v>164</v>
      </c>
    </row>
    <row r="265" spans="1:1" x14ac:dyDescent="0.35">
      <c r="A265" s="9" t="s">
        <v>178</v>
      </c>
    </row>
    <row r="266" spans="1:1" x14ac:dyDescent="0.35">
      <c r="A266" s="9" t="s">
        <v>179</v>
      </c>
    </row>
    <row r="267" spans="1:1" x14ac:dyDescent="0.35">
      <c r="A267" s="9" t="s">
        <v>180</v>
      </c>
    </row>
    <row r="268" spans="1:1" x14ac:dyDescent="0.35">
      <c r="A268" s="10"/>
    </row>
    <row r="269" spans="1:1" x14ac:dyDescent="0.35">
      <c r="A269" s="11" t="s">
        <v>71</v>
      </c>
    </row>
    <row r="270" spans="1:1" x14ac:dyDescent="0.35">
      <c r="A270" s="11" t="s">
        <v>181</v>
      </c>
    </row>
    <row r="271" spans="1:1" x14ac:dyDescent="0.35">
      <c r="A271" s="11" t="s">
        <v>73</v>
      </c>
    </row>
    <row r="272" spans="1:1" x14ac:dyDescent="0.35">
      <c r="A272" s="9" t="s">
        <v>159</v>
      </c>
    </row>
    <row r="273" spans="1:1" x14ac:dyDescent="0.35">
      <c r="A273" s="9" t="s">
        <v>182</v>
      </c>
    </row>
    <row r="274" spans="1:1" x14ac:dyDescent="0.35">
      <c r="A274" s="9" t="s">
        <v>183</v>
      </c>
    </row>
    <row r="275" spans="1:1" x14ac:dyDescent="0.35">
      <c r="A275" s="9" t="s">
        <v>184</v>
      </c>
    </row>
    <row r="276" spans="1:1" x14ac:dyDescent="0.35">
      <c r="A276" s="9" t="s">
        <v>163</v>
      </c>
    </row>
    <row r="277" spans="1:1" x14ac:dyDescent="0.35">
      <c r="A277" s="9" t="s">
        <v>164</v>
      </c>
    </row>
    <row r="278" spans="1:1" x14ac:dyDescent="0.35">
      <c r="A278" s="9" t="s">
        <v>185</v>
      </c>
    </row>
    <row r="279" spans="1:1" x14ac:dyDescent="0.35">
      <c r="A279" s="9" t="s">
        <v>186</v>
      </c>
    </row>
    <row r="280" spans="1:1" x14ac:dyDescent="0.35">
      <c r="A280" s="9" t="s">
        <v>187</v>
      </c>
    </row>
    <row r="281" spans="1:1" x14ac:dyDescent="0.35">
      <c r="A281" s="10"/>
    </row>
    <row r="282" spans="1:1" x14ac:dyDescent="0.35">
      <c r="A282" s="11" t="s">
        <v>71</v>
      </c>
    </row>
    <row r="283" spans="1:1" x14ac:dyDescent="0.35">
      <c r="A283" s="11" t="s">
        <v>188</v>
      </c>
    </row>
    <row r="284" spans="1:1" x14ac:dyDescent="0.35">
      <c r="A284" s="11" t="s">
        <v>73</v>
      </c>
    </row>
    <row r="285" spans="1:1" x14ac:dyDescent="0.35">
      <c r="A285" s="9" t="s">
        <v>189</v>
      </c>
    </row>
    <row r="286" spans="1:1" x14ac:dyDescent="0.35">
      <c r="A286" s="9" t="s">
        <v>190</v>
      </c>
    </row>
    <row r="287" spans="1:1" x14ac:dyDescent="0.35">
      <c r="A287" s="13" t="s">
        <v>191</v>
      </c>
    </row>
    <row r="288" spans="1:1" x14ac:dyDescent="0.35">
      <c r="A288" s="13" t="s">
        <v>192</v>
      </c>
    </row>
    <row r="289" spans="1:1" x14ac:dyDescent="0.35">
      <c r="A289" s="10"/>
    </row>
    <row r="290" spans="1:1" x14ac:dyDescent="0.35">
      <c r="A290" s="9" t="s">
        <v>193</v>
      </c>
    </row>
    <row r="291" spans="1:1" x14ac:dyDescent="0.35">
      <c r="A291" s="11" t="s">
        <v>71</v>
      </c>
    </row>
    <row r="292" spans="1:1" x14ac:dyDescent="0.35">
      <c r="A292" s="11" t="s">
        <v>146</v>
      </c>
    </row>
    <row r="293" spans="1:1" x14ac:dyDescent="0.35">
      <c r="A293" s="11" t="s">
        <v>73</v>
      </c>
    </row>
    <row r="294" spans="1:1" x14ac:dyDescent="0.35">
      <c r="A294" s="9" t="s">
        <v>194</v>
      </c>
    </row>
    <row r="295" spans="1:1" x14ac:dyDescent="0.35">
      <c r="A295" s="10"/>
    </row>
    <row r="296" spans="1:1" x14ac:dyDescent="0.35">
      <c r="A296" s="9" t="s">
        <v>195</v>
      </c>
    </row>
    <row r="297" spans="1:1" x14ac:dyDescent="0.35">
      <c r="A297" s="9" t="s">
        <v>196</v>
      </c>
    </row>
    <row r="298" spans="1:1" x14ac:dyDescent="0.35">
      <c r="A298" s="10"/>
    </row>
    <row r="299" spans="1:1" x14ac:dyDescent="0.35">
      <c r="A299" s="9" t="s">
        <v>197</v>
      </c>
    </row>
    <row r="300" spans="1:1" x14ac:dyDescent="0.35">
      <c r="A300" s="9" t="s">
        <v>198</v>
      </c>
    </row>
    <row r="301" spans="1:1" x14ac:dyDescent="0.35">
      <c r="A301" s="10"/>
    </row>
    <row r="302" spans="1:1" x14ac:dyDescent="0.35">
      <c r="A302" s="9" t="s">
        <v>199</v>
      </c>
    </row>
    <row r="303" spans="1:1" x14ac:dyDescent="0.35">
      <c r="A303" s="9" t="s">
        <v>200</v>
      </c>
    </row>
    <row r="304" spans="1:1" x14ac:dyDescent="0.35">
      <c r="A304" s="10"/>
    </row>
    <row r="305" spans="1:1" x14ac:dyDescent="0.35">
      <c r="A305" s="10"/>
    </row>
    <row r="306" spans="1:1" x14ac:dyDescent="0.35">
      <c r="A306" s="9" t="s">
        <v>201</v>
      </c>
    </row>
    <row r="307" spans="1:1" x14ac:dyDescent="0.35">
      <c r="A307" s="10"/>
    </row>
    <row r="308" spans="1:1" x14ac:dyDescent="0.35">
      <c r="A308" s="9" t="s">
        <v>202</v>
      </c>
    </row>
    <row r="309" spans="1:1" x14ac:dyDescent="0.35">
      <c r="A309" s="9" t="s">
        <v>203</v>
      </c>
    </row>
    <row r="310" spans="1:1" x14ac:dyDescent="0.35">
      <c r="A310" s="10"/>
    </row>
    <row r="311" spans="1:1" x14ac:dyDescent="0.35">
      <c r="A311" s="9" t="s">
        <v>204</v>
      </c>
    </row>
    <row r="312" spans="1:1" x14ac:dyDescent="0.35">
      <c r="A312" s="9" t="s">
        <v>205</v>
      </c>
    </row>
    <row r="313" spans="1:1" x14ac:dyDescent="0.35">
      <c r="A313" s="10"/>
    </row>
    <row r="314" spans="1:1" x14ac:dyDescent="0.35">
      <c r="A314" s="10"/>
    </row>
    <row r="315" spans="1:1" x14ac:dyDescent="0.35">
      <c r="A315" s="9" t="s">
        <v>206</v>
      </c>
    </row>
    <row r="316" spans="1:1" x14ac:dyDescent="0.35">
      <c r="A316" s="10"/>
    </row>
    <row r="317" spans="1:1" x14ac:dyDescent="0.35">
      <c r="A317" s="9" t="s">
        <v>207</v>
      </c>
    </row>
    <row r="318" spans="1:1" x14ac:dyDescent="0.35">
      <c r="A318" s="9" t="s">
        <v>208</v>
      </c>
    </row>
    <row r="319" spans="1:1" x14ac:dyDescent="0.35">
      <c r="A319" s="10"/>
    </row>
    <row r="320" spans="1:1" x14ac:dyDescent="0.35">
      <c r="A320" s="9" t="s">
        <v>209</v>
      </c>
    </row>
    <row r="321" spans="1:1" x14ac:dyDescent="0.35">
      <c r="A321" s="9" t="s">
        <v>210</v>
      </c>
    </row>
    <row r="322" spans="1:1" x14ac:dyDescent="0.35">
      <c r="A322" s="10"/>
    </row>
    <row r="323" spans="1:1" x14ac:dyDescent="0.35">
      <c r="A323" s="9" t="s">
        <v>211</v>
      </c>
    </row>
    <row r="324" spans="1:1" x14ac:dyDescent="0.35">
      <c r="A324" s="9" t="s">
        <v>212</v>
      </c>
    </row>
    <row r="325" spans="1:1" x14ac:dyDescent="0.35">
      <c r="A325" s="10"/>
    </row>
    <row r="326" spans="1:1" x14ac:dyDescent="0.35">
      <c r="A326" s="10"/>
    </row>
    <row r="327" spans="1:1" x14ac:dyDescent="0.35">
      <c r="A327" s="9" t="s">
        <v>213</v>
      </c>
    </row>
    <row r="328" spans="1:1" x14ac:dyDescent="0.35">
      <c r="A328" s="10"/>
    </row>
    <row r="329" spans="1:1" x14ac:dyDescent="0.35">
      <c r="A329" s="9" t="s">
        <v>214</v>
      </c>
    </row>
    <row r="330" spans="1:1" x14ac:dyDescent="0.35">
      <c r="A330" s="9" t="s">
        <v>215</v>
      </c>
    </row>
    <row r="331" spans="1:1" x14ac:dyDescent="0.35">
      <c r="A331" s="10"/>
    </row>
    <row r="332" spans="1:1" x14ac:dyDescent="0.35">
      <c r="A332" s="9" t="s">
        <v>216</v>
      </c>
    </row>
    <row r="333" spans="1:1" x14ac:dyDescent="0.35">
      <c r="A333" s="9" t="s">
        <v>217</v>
      </c>
    </row>
    <row r="334" spans="1:1" x14ac:dyDescent="0.35">
      <c r="A334" s="10"/>
    </row>
    <row r="335" spans="1:1" x14ac:dyDescent="0.35">
      <c r="A335" s="9" t="s">
        <v>218</v>
      </c>
    </row>
    <row r="336" spans="1:1" x14ac:dyDescent="0.35">
      <c r="A336" s="9" t="s">
        <v>219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Avanthika Vuppala</dc:creator>
  <cp:keywords/>
  <dc:description/>
  <cp:lastModifiedBy>Avanthika Vuppala</cp:lastModifiedBy>
  <cp:revision/>
  <dcterms:created xsi:type="dcterms:W3CDTF">2026-03-12T05:43:03Z</dcterms:created>
  <dcterms:modified xsi:type="dcterms:W3CDTF">2026-03-12T21:45:03Z</dcterms:modified>
  <cp:category/>
  <cp:contentStatus/>
</cp:coreProperties>
</file>